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drawings/drawing11.xml" ContentType="application/vnd.openxmlformats-officedocument.drawing+xml"/>
  <Override PartName="/xl/comments12.xml" ContentType="application/vnd.openxmlformats-officedocument.spreadsheetml.comments+xml"/>
  <Override PartName="/xl/drawings/drawing12.xml" ContentType="application/vnd.openxmlformats-officedocument.drawing+xml"/>
  <Override PartName="/xl/comments13.xml" ContentType="application/vnd.openxmlformats-officedocument.spreadsheetml.comments+xml"/>
  <Override PartName="/xl/drawings/drawing13.xml" ContentType="application/vnd.openxmlformats-officedocument.drawing+xml"/>
  <Override PartName="/xl/comments14.xml" ContentType="application/vnd.openxmlformats-officedocument.spreadsheetml.comments+xml"/>
  <Override PartName="/xl/drawings/drawing14.xml" ContentType="application/vnd.openxmlformats-officedocument.drawing+xml"/>
  <Override PartName="/xl/comments1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FINANCE\Sources and Uses\2020\"/>
    </mc:Choice>
  </mc:AlternateContent>
  <xr:revisionPtr revIDLastSave="0" documentId="13_ncr:1_{0C33C6C5-04B1-4C3E-8308-ED8645784B04}" xr6:coauthVersionLast="45" xr6:coauthVersionMax="45" xr10:uidLastSave="{00000000-0000-0000-0000-000000000000}"/>
  <bookViews>
    <workbookView xWindow="-120" yWindow="-120" windowWidth="20730" windowHeight="11160" tabRatio="828" xr2:uid="{00000000-000D-0000-FFFF-FFFF00000000}"/>
  </bookViews>
  <sheets>
    <sheet name="Index" sheetId="60" r:id="rId1"/>
    <sheet name="Almanac" sheetId="57" r:id="rId2"/>
    <sheet name="HRI Space Model" sheetId="63" r:id="rId3"/>
    <sheet name="HRI_IE_Research" sheetId="71" r:id="rId4"/>
    <sheet name="HRI_Research NA" sheetId="59" r:id="rId5"/>
    <sheet name="Accountability" sheetId="58" r:id="rId6"/>
    <sheet name="Healthcare" sheetId="70" r:id="rId7"/>
    <sheet name="List" sheetId="50" r:id="rId8"/>
    <sheet name="Summary" sheetId="68" r:id="rId9"/>
    <sheet name="SWM" sheetId="1" r:id="rId10"/>
    <sheet name="MBG" sheetId="5" r:id="rId11"/>
    <sheet name="HSH" sheetId="6" r:id="rId12"/>
    <sheet name="HSSA" sheetId="7" r:id="rId13"/>
    <sheet name="MDA" sheetId="8" r:id="rId14"/>
    <sheet name="THC" sheetId="9" r:id="rId15"/>
    <sheet name="TAMHSC" sheetId="10" r:id="rId16"/>
    <sheet name="UNTHSC1" sheetId="11" r:id="rId17"/>
    <sheet name="TTUHSC" sheetId="12" r:id="rId18"/>
    <sheet name="TTUHSCEP" sheetId="64" r:id="rId19"/>
    <sheet name="AUSM" sheetId="65" r:id="rId20"/>
    <sheet name="RGVM" sheetId="67" r:id="rId21"/>
    <sheet name="UHM" sheetId="72" r:id="rId22"/>
    <sheet name="Input" sheetId="2" r:id="rId23"/>
    <sheet name="Names" sheetId="4" r:id="rId24"/>
    <sheet name="FTSE" sheetId="61" r:id="rId25"/>
    <sheet name="Balancing" sheetId="66" r:id="rId26"/>
    <sheet name="BCM" sheetId="69" r:id="rId27"/>
    <sheet name="SHMNF" sheetId="73" r:id="rId28"/>
    <sheet name="UNTHSCPM" sheetId="74" r:id="rId29"/>
    <sheet name="Summary (2)" sheetId="54" r:id="rId30"/>
  </sheets>
  <externalReferences>
    <externalReference r:id="rId31"/>
    <externalReference r:id="rId32"/>
    <externalReference r:id="rId33"/>
  </externalReferences>
  <definedNames>
    <definedName name="_Order1" hidden="1">255</definedName>
    <definedName name="_Order2" hidden="1">255</definedName>
    <definedName name="_Sort" localSheetId="5" hidden="1">#REF!</definedName>
    <definedName name="_Sort" localSheetId="1" hidden="1">#REF!</definedName>
    <definedName name="_Sort" localSheetId="19" hidden="1">#REF!</definedName>
    <definedName name="_Sort" localSheetId="26" hidden="1">#REF!</definedName>
    <definedName name="_Sort" localSheetId="24" hidden="1">#REF!</definedName>
    <definedName name="_Sort" localSheetId="6" hidden="1">#REF!</definedName>
    <definedName name="_Sort" localSheetId="3" hidden="1">#REF!</definedName>
    <definedName name="_Sort" localSheetId="4" hidden="1">#REF!</definedName>
    <definedName name="_Sort" localSheetId="11" hidden="1">#REF!</definedName>
    <definedName name="_Sort" localSheetId="12" hidden="1">#REF!</definedName>
    <definedName name="_Sort" localSheetId="0" hidden="1">#REF!</definedName>
    <definedName name="_Sort" localSheetId="22" hidden="1">#REF!</definedName>
    <definedName name="_Sort" localSheetId="7" hidden="1">#REF!</definedName>
    <definedName name="_Sort" localSheetId="10" hidden="1">#REF!</definedName>
    <definedName name="_Sort" localSheetId="13" hidden="1">#REF!</definedName>
    <definedName name="_Sort" localSheetId="20" hidden="1">#REF!</definedName>
    <definedName name="_Sort" localSheetId="27" hidden="1">#REF!</definedName>
    <definedName name="_Sort" localSheetId="8" hidden="1">#REF!</definedName>
    <definedName name="_Sort" localSheetId="29" hidden="1">#REF!</definedName>
    <definedName name="_Sort" localSheetId="15" hidden="1">#REF!</definedName>
    <definedName name="_Sort" localSheetId="14" hidden="1">#REF!</definedName>
    <definedName name="_Sort" localSheetId="17" hidden="1">#REF!</definedName>
    <definedName name="_Sort" localSheetId="18" hidden="1">#REF!</definedName>
    <definedName name="_Sort" localSheetId="21" hidden="1">#REF!</definedName>
    <definedName name="_Sort" localSheetId="16" hidden="1">#REF!</definedName>
    <definedName name="_Sort" localSheetId="28" hidden="1">#REF!</definedName>
    <definedName name="_Sort" hidden="1">#REF!</definedName>
    <definedName name="AMTLU">Names!$B$77:$I$97</definedName>
    <definedName name="_xlnm.Print_Area" localSheetId="19">AUSM!$B$1:$O$56</definedName>
    <definedName name="_xlnm.Print_Area" localSheetId="26">BCM!$B$1:$O$56</definedName>
    <definedName name="_xlnm.Print_Area" localSheetId="24">[1]FY92!$A$1</definedName>
    <definedName name="_xlnm.Print_Area" localSheetId="6">[1]FY92!$A$1</definedName>
    <definedName name="_xlnm.Print_Area" localSheetId="2">[1]FY92!$A$1</definedName>
    <definedName name="_xlnm.Print_Area" localSheetId="3">HRI_IE_Research!$A$1:$N$34</definedName>
    <definedName name="_xlnm.Print_Area" localSheetId="4">'HRI_Research NA'!$A$1:$N$33</definedName>
    <definedName name="_xlnm.Print_Area" localSheetId="11">HSH!$B$1:$O$56</definedName>
    <definedName name="_xlnm.Print_Area" localSheetId="12">HSSA!$B$1:$O$56</definedName>
    <definedName name="_xlnm.Print_Area" localSheetId="0">[1]FY92!$A$1</definedName>
    <definedName name="_xlnm.Print_Area" localSheetId="10">MBG!$B$1:$O$56</definedName>
    <definedName name="_xlnm.Print_Area" localSheetId="13">MDA!$B$1:$O$56</definedName>
    <definedName name="_xlnm.Print_Area" localSheetId="23">Names!$A$1:$H$108</definedName>
    <definedName name="_xlnm.Print_Area" localSheetId="20">RGVM!$B$1:$O$56</definedName>
    <definedName name="_xlnm.Print_Area" localSheetId="27">SHMNF!$B$1:$O$56</definedName>
    <definedName name="_xlnm.Print_Area" localSheetId="8">Summary!$B$1:$O$641</definedName>
    <definedName name="_xlnm.Print_Area" localSheetId="29">'Summary (2)'!$B$1:$O$56</definedName>
    <definedName name="_xlnm.Print_Area" localSheetId="9">SWM!$B$1:$O$56</definedName>
    <definedName name="_xlnm.Print_Area" localSheetId="15">TAMHSC!$B$1:$O$56</definedName>
    <definedName name="_xlnm.Print_Area" localSheetId="14">THC!$B$1:$O$56</definedName>
    <definedName name="_xlnm.Print_Area" localSheetId="17">TTUHSC!$B$1:$O$56</definedName>
    <definedName name="_xlnm.Print_Area" localSheetId="18">TTUHSCEP!$B$1:$O$56</definedName>
    <definedName name="_xlnm.Print_Area" localSheetId="21">UHM!$B$1:$O$56</definedName>
    <definedName name="_xlnm.Print_Area" localSheetId="16">UNTHSC1!$B$1:$O$56</definedName>
    <definedName name="_xlnm.Print_Area" localSheetId="28">UNTHSCPM!$B$1:$O$56</definedName>
    <definedName name="Z_1FFC368C_FAAC_4C27_917C_33EB7F20D079_.wvu.PrintTitles" localSheetId="3" hidden="1">[2]Midwestern!$A$1:$B$65536,[2]Midwestern!$A$1:$IV$7</definedName>
    <definedName name="Z_1FFC368C_FAAC_4C27_917C_33EB7F20D079_.wvu.PrintTitles" localSheetId="4" hidden="1">[2]Midwestern!$A$1:$B$65536,[2]Midwestern!$A$1:$IV$7</definedName>
    <definedName name="Z_1FFC368C_FAAC_4C27_917C_33EB7F20D079_.wvu.PrintTitles" hidden="1">[3]Midwestern!$A$1:$B$65536,[3]Midwestern!$A$1:$IV$7</definedName>
    <definedName name="Z_390E69FE_30BF_46A8_BB03_D0C9901EA0FB_.wvu.PrintTitles" localSheetId="3" hidden="1">[2]Midwestern!$A$1:$B$65536,[2]Midwestern!$A$1:$IV$7</definedName>
    <definedName name="Z_390E69FE_30BF_46A8_BB03_D0C9901EA0FB_.wvu.PrintTitles" localSheetId="4" hidden="1">[2]Midwestern!$A$1:$B$65536,[2]Midwestern!$A$1:$IV$7</definedName>
    <definedName name="Z_390E69FE_30BF_46A8_BB03_D0C9901EA0FB_.wvu.PrintTitles" hidden="1">[3]Midwestern!$A$1:$B$65536,[3]Midwestern!$A$1:$IV$7</definedName>
    <definedName name="Z_4AC09102_7151_4BC1_97EC_C57915589D6D_.wvu.PrintTitles" localSheetId="3" hidden="1">[2]Midwestern!$A$1:$B$65536,[2]Midwestern!$A$1:$IV$7</definedName>
    <definedName name="Z_4AC09102_7151_4BC1_97EC_C57915589D6D_.wvu.PrintTitles" localSheetId="4" hidden="1">[2]Midwestern!$A$1:$B$65536,[2]Midwestern!$A$1:$IV$7</definedName>
    <definedName name="Z_4AC09102_7151_4BC1_97EC_C57915589D6D_.wvu.PrintTitles" hidden="1">[3]Midwestern!$A$1:$B$65536,[3]Midwestern!$A$1:$IV$7</definedName>
    <definedName name="Z_59C042EE_7BE0_46D7_83D3_48C0860AA9B7_.wvu.PrintTitles" localSheetId="3" hidden="1">[2]Midwestern!$A$1:$B$65536,[2]Midwestern!$A$1:$IV$7</definedName>
    <definedName name="Z_59C042EE_7BE0_46D7_83D3_48C0860AA9B7_.wvu.PrintTitles" localSheetId="4" hidden="1">[2]Midwestern!$A$1:$B$65536,[2]Midwestern!$A$1:$IV$7</definedName>
    <definedName name="Z_59C042EE_7BE0_46D7_83D3_48C0860AA9B7_.wvu.PrintTitles" hidden="1">[3]Midwestern!$A$1:$B$65536,[3]Midwestern!$A$1:$IV$7</definedName>
    <definedName name="Z_5DB122DC_76B1_4E56_B2C5_DC5B34D3FE31_.wvu.PrintTitles" localSheetId="3" hidden="1">[2]Midwestern!$A$1:$B$65536,[2]Midwestern!$A$1:$IV$7</definedName>
    <definedName name="Z_5DB122DC_76B1_4E56_B2C5_DC5B34D3FE31_.wvu.PrintTitles" localSheetId="4" hidden="1">[2]Midwestern!$A$1:$B$65536,[2]Midwestern!$A$1:$IV$7</definedName>
    <definedName name="Z_5DB122DC_76B1_4E56_B2C5_DC5B34D3FE31_.wvu.PrintTitles" hidden="1">[3]Midwestern!$A$1:$B$65536,[3]Midwestern!$A$1:$IV$7</definedName>
    <definedName name="Z_7E968537_F35A_46C0_AAAE_B8F2523DE409_.wvu.PrintTitles" localSheetId="3" hidden="1">[2]Midwestern!$A$1:$B$65536,[2]Midwestern!$A$1:$IV$7</definedName>
    <definedName name="Z_7E968537_F35A_46C0_AAAE_B8F2523DE409_.wvu.PrintTitles" localSheetId="4" hidden="1">[2]Midwestern!$A$1:$B$65536,[2]Midwestern!$A$1:$IV$7</definedName>
    <definedName name="Z_7E968537_F35A_46C0_AAAE_B8F2523DE409_.wvu.PrintTitles" hidden="1">[3]Midwestern!$A$1:$B$65536,[3]Midwestern!$A$1:$IV$7</definedName>
    <definedName name="Z_999D944D_85B2_4CAE_97DA_DC2EB4BF0AB0_.wvu.PrintTitles" localSheetId="3" hidden="1">[2]Midwestern!$A$1:$B$65536,[2]Midwestern!$A$1:$IV$7</definedName>
    <definedName name="Z_999D944D_85B2_4CAE_97DA_DC2EB4BF0AB0_.wvu.PrintTitles" localSheetId="4" hidden="1">[2]Midwestern!$A$1:$B$65536,[2]Midwestern!$A$1:$IV$7</definedName>
    <definedName name="Z_999D944D_85B2_4CAE_97DA_DC2EB4BF0AB0_.wvu.PrintTitles" hidden="1">[3]Midwestern!$A$1:$B$65536,[3]Midwestern!$A$1:$IV$7</definedName>
    <definedName name="Z_9A9AF875_8B7A_4EA5_9837_BF2AFF98C487_.wvu.PrintTitles" localSheetId="3" hidden="1">[2]Midwestern!$A$1:$B$65536,[2]Midwestern!$A$1:$IV$7</definedName>
    <definedName name="Z_9A9AF875_8B7A_4EA5_9837_BF2AFF98C487_.wvu.PrintTitles" localSheetId="4" hidden="1">[2]Midwestern!$A$1:$B$65536,[2]Midwestern!$A$1:$IV$7</definedName>
    <definedName name="Z_9A9AF875_8B7A_4EA5_9837_BF2AFF98C487_.wvu.PrintTitles" hidden="1">[3]Midwestern!$A$1:$B$65536,[3]Midwestern!$A$1:$IV$7</definedName>
    <definedName name="Z_C63CB8F7_18C4_4A70_94EC_26C8D6B5C80F_.wvu.PrintTitles" localSheetId="3" hidden="1">[2]Midwestern!$A$1:$B$65536,[2]Midwestern!$A$1:$IV$7</definedName>
    <definedName name="Z_C63CB8F7_18C4_4A70_94EC_26C8D6B5C80F_.wvu.PrintTitles" localSheetId="4" hidden="1">[2]Midwestern!$A$1:$B$65536,[2]Midwestern!$A$1:$IV$7</definedName>
    <definedName name="Z_C63CB8F7_18C4_4A70_94EC_26C8D6B5C80F_.wvu.PrintTitles" hidden="1">[3]Midwestern!$A$1:$B$65536,[3]Midwestern!$A$1:$IV$7</definedName>
    <definedName name="Z_D8EE2E15_379C_4027_9083_08D90932B4E1_.wvu.PrintTitles" localSheetId="3" hidden="1">[2]Midwestern!$A$1:$B$65536,[2]Midwestern!$A$1:$IV$7</definedName>
    <definedName name="Z_D8EE2E15_379C_4027_9083_08D90932B4E1_.wvu.PrintTitles" localSheetId="4" hidden="1">[2]Midwestern!$A$1:$B$65536,[2]Midwestern!$A$1:$IV$7</definedName>
    <definedName name="Z_D8EE2E15_379C_4027_9083_08D90932B4E1_.wvu.PrintTitles" hidden="1">[3]Midwestern!$A$1:$B$65536,[3]Midwestern!$A$1:$IV$7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63" l="1"/>
  <c r="F42" i="63"/>
  <c r="E42" i="63"/>
  <c r="D42" i="63"/>
  <c r="E7" i="58" l="1"/>
  <c r="O46" i="72" l="1"/>
  <c r="P67" i="61" l="1"/>
  <c r="P65" i="61"/>
  <c r="P63" i="61"/>
  <c r="L17" i="69" l="1"/>
  <c r="K17" i="69"/>
  <c r="K98" i="4" l="1"/>
  <c r="K96" i="4"/>
  <c r="G96" i="4"/>
  <c r="G98" i="4" s="1"/>
  <c r="K75" i="4"/>
  <c r="G75" i="4"/>
  <c r="J70" i="4"/>
  <c r="J71" i="4" s="1"/>
  <c r="C19" i="57" l="1"/>
  <c r="E21" i="59"/>
  <c r="C19" i="58" l="1"/>
  <c r="D19" i="58"/>
  <c r="B18" i="50" l="1"/>
  <c r="G19" i="63" l="1"/>
  <c r="F19" i="63"/>
  <c r="A21" i="66" l="1"/>
  <c r="B21" i="70" l="1"/>
  <c r="B20" i="70"/>
  <c r="B19" i="70"/>
  <c r="N697" i="68" l="1"/>
  <c r="N711" i="68"/>
  <c r="N709" i="68"/>
  <c r="H711" i="68"/>
  <c r="H709" i="68"/>
  <c r="B640" i="68"/>
  <c r="B639" i="68"/>
  <c r="B626" i="68"/>
  <c r="B625" i="68"/>
  <c r="B612" i="68"/>
  <c r="B611" i="68"/>
  <c r="B598" i="68"/>
  <c r="B597" i="68"/>
  <c r="B584" i="68"/>
  <c r="B583" i="68"/>
  <c r="B570" i="68"/>
  <c r="B569" i="68"/>
  <c r="B556" i="68"/>
  <c r="B555" i="68"/>
  <c r="B542" i="68"/>
  <c r="B541" i="68"/>
  <c r="B528" i="68"/>
  <c r="B527" i="68"/>
  <c r="B514" i="68"/>
  <c r="B513" i="68"/>
  <c r="B500" i="68"/>
  <c r="B499" i="68"/>
  <c r="B485" i="68"/>
  <c r="B484" i="68"/>
  <c r="B471" i="68"/>
  <c r="B470" i="68"/>
  <c r="B457" i="68"/>
  <c r="B456" i="68"/>
  <c r="B443" i="68"/>
  <c r="B442" i="68"/>
  <c r="B429" i="68"/>
  <c r="B428" i="68"/>
  <c r="B415" i="68"/>
  <c r="B414" i="68"/>
  <c r="B401" i="68"/>
  <c r="B400" i="68"/>
  <c r="B387" i="68"/>
  <c r="B386" i="68"/>
  <c r="B373" i="68"/>
  <c r="B372" i="68"/>
  <c r="B359" i="68"/>
  <c r="B358" i="68"/>
  <c r="B345" i="68"/>
  <c r="B344" i="68"/>
  <c r="B331" i="68"/>
  <c r="B330" i="68"/>
  <c r="B317" i="68"/>
  <c r="B316" i="68"/>
  <c r="B303" i="68"/>
  <c r="B302" i="68"/>
  <c r="B289" i="68"/>
  <c r="B288" i="68"/>
  <c r="B275" i="68"/>
  <c r="B274" i="68"/>
  <c r="B261" i="68"/>
  <c r="B260" i="68"/>
  <c r="B247" i="68"/>
  <c r="B246" i="68"/>
  <c r="B233" i="68"/>
  <c r="B232" i="68"/>
  <c r="B219" i="68"/>
  <c r="B218" i="68"/>
  <c r="B205" i="68"/>
  <c r="B204" i="68"/>
  <c r="B190" i="68"/>
  <c r="B176" i="68"/>
  <c r="B160" i="68"/>
  <c r="B132" i="68"/>
  <c r="B20" i="68"/>
  <c r="O48" i="74"/>
  <c r="O48" i="73"/>
  <c r="O48" i="72"/>
  <c r="O528" i="68" s="1"/>
  <c r="L65" i="74"/>
  <c r="F46" i="74"/>
  <c r="G46" i="74"/>
  <c r="H46" i="74"/>
  <c r="I46" i="74"/>
  <c r="J46" i="74"/>
  <c r="K46" i="74"/>
  <c r="F47" i="74"/>
  <c r="G47" i="74"/>
  <c r="H47" i="74"/>
  <c r="I47" i="74"/>
  <c r="J47" i="74"/>
  <c r="K47" i="74"/>
  <c r="F48" i="74"/>
  <c r="G48" i="74"/>
  <c r="H48" i="74"/>
  <c r="I48" i="74"/>
  <c r="J48" i="74"/>
  <c r="K48" i="74"/>
  <c r="F49" i="74"/>
  <c r="G49" i="74"/>
  <c r="H49" i="74"/>
  <c r="I49" i="74"/>
  <c r="J49" i="74"/>
  <c r="K49" i="74"/>
  <c r="F50" i="74"/>
  <c r="G50" i="74"/>
  <c r="H50" i="74"/>
  <c r="I50" i="74"/>
  <c r="J50" i="74"/>
  <c r="K50" i="74"/>
  <c r="F51" i="74"/>
  <c r="G51" i="74"/>
  <c r="H51" i="74"/>
  <c r="I51" i="74"/>
  <c r="J51" i="74"/>
  <c r="K51" i="74"/>
  <c r="F52" i="74"/>
  <c r="G52" i="74"/>
  <c r="H52" i="74"/>
  <c r="I52" i="74"/>
  <c r="J52" i="74"/>
  <c r="K52" i="74"/>
  <c r="F53" i="74"/>
  <c r="G53" i="74"/>
  <c r="H53" i="74"/>
  <c r="I53" i="74"/>
  <c r="J53" i="74"/>
  <c r="K53" i="74"/>
  <c r="F54" i="74"/>
  <c r="G54" i="74"/>
  <c r="H54" i="74"/>
  <c r="I54" i="74"/>
  <c r="J54" i="74"/>
  <c r="K54" i="74"/>
  <c r="F55" i="74"/>
  <c r="G55" i="74"/>
  <c r="H55" i="74"/>
  <c r="I55" i="74"/>
  <c r="J55" i="74"/>
  <c r="K55" i="74"/>
  <c r="F22" i="74"/>
  <c r="G22" i="74"/>
  <c r="H22" i="74"/>
  <c r="I22" i="74"/>
  <c r="J22" i="74"/>
  <c r="K22" i="74"/>
  <c r="F23" i="74"/>
  <c r="G23" i="74"/>
  <c r="H23" i="74"/>
  <c r="F21" i="70" s="1"/>
  <c r="I23" i="74"/>
  <c r="J23" i="74"/>
  <c r="K23" i="74"/>
  <c r="F24" i="74"/>
  <c r="G24" i="74"/>
  <c r="H24" i="74"/>
  <c r="I24" i="74"/>
  <c r="J24" i="74"/>
  <c r="K24" i="74"/>
  <c r="F25" i="74"/>
  <c r="G25" i="74"/>
  <c r="H25" i="74"/>
  <c r="I25" i="74"/>
  <c r="J25" i="74"/>
  <c r="K25" i="74"/>
  <c r="F26" i="74"/>
  <c r="G26" i="74"/>
  <c r="H26" i="74"/>
  <c r="I26" i="74"/>
  <c r="J26" i="74"/>
  <c r="K26" i="74"/>
  <c r="F27" i="74"/>
  <c r="G27" i="74"/>
  <c r="H27" i="74"/>
  <c r="I27" i="74"/>
  <c r="J27" i="74"/>
  <c r="K27" i="74"/>
  <c r="F28" i="74"/>
  <c r="G28" i="74"/>
  <c r="E21" i="70" s="1"/>
  <c r="H28" i="74"/>
  <c r="I28" i="74"/>
  <c r="J28" i="74"/>
  <c r="K28" i="74"/>
  <c r="F29" i="74"/>
  <c r="G29" i="74"/>
  <c r="H29" i="74"/>
  <c r="I29" i="74"/>
  <c r="J29" i="74"/>
  <c r="K29" i="74"/>
  <c r="F30" i="74"/>
  <c r="G30" i="74"/>
  <c r="H30" i="74"/>
  <c r="I30" i="74"/>
  <c r="J30" i="74"/>
  <c r="K30" i="74"/>
  <c r="F31" i="74"/>
  <c r="G31" i="74"/>
  <c r="H31" i="74"/>
  <c r="I31" i="74"/>
  <c r="J31" i="74"/>
  <c r="K31" i="74"/>
  <c r="F32" i="74"/>
  <c r="G32" i="74"/>
  <c r="H32" i="74"/>
  <c r="I32" i="74"/>
  <c r="J32" i="74"/>
  <c r="K32" i="74"/>
  <c r="F33" i="74"/>
  <c r="G33" i="74"/>
  <c r="H33" i="74"/>
  <c r="I33" i="74"/>
  <c r="J33" i="74"/>
  <c r="K33" i="74"/>
  <c r="F34" i="74"/>
  <c r="G34" i="74"/>
  <c r="H34" i="74"/>
  <c r="I34" i="74"/>
  <c r="J34" i="74"/>
  <c r="K34" i="74"/>
  <c r="F35" i="74"/>
  <c r="G35" i="74"/>
  <c r="H35" i="74"/>
  <c r="I35" i="74"/>
  <c r="J35" i="74"/>
  <c r="K35" i="74"/>
  <c r="F36" i="74"/>
  <c r="G36" i="74"/>
  <c r="H36" i="74"/>
  <c r="I36" i="74"/>
  <c r="J36" i="74"/>
  <c r="K36" i="74"/>
  <c r="F37" i="74"/>
  <c r="G37" i="74"/>
  <c r="H37" i="74"/>
  <c r="I37" i="74"/>
  <c r="J37" i="74"/>
  <c r="K37" i="74"/>
  <c r="F38" i="74"/>
  <c r="G38" i="74"/>
  <c r="H38" i="74"/>
  <c r="I38" i="74"/>
  <c r="J38" i="74"/>
  <c r="K38" i="74"/>
  <c r="F39" i="74"/>
  <c r="G39" i="74"/>
  <c r="H39" i="74"/>
  <c r="I39" i="74"/>
  <c r="J39" i="74"/>
  <c r="K39" i="74"/>
  <c r="F40" i="74"/>
  <c r="G40" i="74"/>
  <c r="H40" i="74"/>
  <c r="I40" i="74"/>
  <c r="J40" i="74"/>
  <c r="K40" i="74"/>
  <c r="F41" i="74"/>
  <c r="G41" i="74"/>
  <c r="H41" i="74"/>
  <c r="I41" i="74"/>
  <c r="J41" i="74"/>
  <c r="K41" i="74"/>
  <c r="F42" i="74"/>
  <c r="G42" i="74"/>
  <c r="H42" i="74"/>
  <c r="I42" i="74"/>
  <c r="J42" i="74"/>
  <c r="K42" i="74"/>
  <c r="L8" i="74"/>
  <c r="K8" i="74" s="1"/>
  <c r="K9" i="74"/>
  <c r="AB9" i="74" s="1"/>
  <c r="K12" i="74"/>
  <c r="L13" i="74"/>
  <c r="K13" i="74" s="1"/>
  <c r="AB13" i="74" s="1"/>
  <c r="L14" i="74"/>
  <c r="K14" i="74" s="1"/>
  <c r="AB14" i="74" s="1"/>
  <c r="L15" i="74"/>
  <c r="K15" i="74" s="1"/>
  <c r="AB15" i="74" s="1"/>
  <c r="L16" i="74"/>
  <c r="K16" i="74" s="1"/>
  <c r="AB16" i="74" s="1"/>
  <c r="L18" i="74"/>
  <c r="L19" i="74"/>
  <c r="P44" i="74"/>
  <c r="L65" i="73"/>
  <c r="F46" i="73"/>
  <c r="G46" i="73"/>
  <c r="H46" i="73"/>
  <c r="I46" i="73"/>
  <c r="J46" i="73"/>
  <c r="K46" i="73"/>
  <c r="F47" i="73"/>
  <c r="G47" i="73"/>
  <c r="H47" i="73"/>
  <c r="I47" i="73"/>
  <c r="J47" i="73"/>
  <c r="K47" i="73"/>
  <c r="F48" i="73"/>
  <c r="G48" i="73"/>
  <c r="H48" i="73"/>
  <c r="I48" i="73"/>
  <c r="J48" i="73"/>
  <c r="K48" i="73"/>
  <c r="F49" i="73"/>
  <c r="G49" i="73"/>
  <c r="H49" i="73"/>
  <c r="I49" i="73"/>
  <c r="J49" i="73"/>
  <c r="K49" i="73"/>
  <c r="F50" i="73"/>
  <c r="G50" i="73"/>
  <c r="H50" i="73"/>
  <c r="I50" i="73"/>
  <c r="J50" i="73"/>
  <c r="K50" i="73"/>
  <c r="F51" i="73"/>
  <c r="G51" i="73"/>
  <c r="H51" i="73"/>
  <c r="I51" i="73"/>
  <c r="J51" i="73"/>
  <c r="K51" i="73"/>
  <c r="F52" i="73"/>
  <c r="G52" i="73"/>
  <c r="H52" i="73"/>
  <c r="I52" i="73"/>
  <c r="J52" i="73"/>
  <c r="K52" i="73"/>
  <c r="F53" i="73"/>
  <c r="G53" i="73"/>
  <c r="H53" i="73"/>
  <c r="I53" i="73"/>
  <c r="J53" i="73"/>
  <c r="K53" i="73"/>
  <c r="F54" i="73"/>
  <c r="G54" i="73"/>
  <c r="H54" i="73"/>
  <c r="I54" i="73"/>
  <c r="J54" i="73"/>
  <c r="K54" i="73"/>
  <c r="F55" i="73"/>
  <c r="G55" i="73"/>
  <c r="H55" i="73"/>
  <c r="I55" i="73"/>
  <c r="J55" i="73"/>
  <c r="K55" i="73"/>
  <c r="F22" i="73"/>
  <c r="G22" i="73"/>
  <c r="H22" i="73"/>
  <c r="I22" i="73"/>
  <c r="J22" i="73"/>
  <c r="K22" i="73"/>
  <c r="F23" i="73"/>
  <c r="G23" i="73"/>
  <c r="D20" i="70" s="1"/>
  <c r="H23" i="73"/>
  <c r="I23" i="73"/>
  <c r="J23" i="73"/>
  <c r="K23" i="73"/>
  <c r="F24" i="73"/>
  <c r="G24" i="73"/>
  <c r="H24" i="73"/>
  <c r="I24" i="73"/>
  <c r="J24" i="73"/>
  <c r="K24" i="73"/>
  <c r="F25" i="73"/>
  <c r="G25" i="73"/>
  <c r="H25" i="73"/>
  <c r="I25" i="73"/>
  <c r="J25" i="73"/>
  <c r="K25" i="73"/>
  <c r="F26" i="73"/>
  <c r="G26" i="73"/>
  <c r="H26" i="73"/>
  <c r="I26" i="73"/>
  <c r="J26" i="73"/>
  <c r="K26" i="73"/>
  <c r="F27" i="73"/>
  <c r="G27" i="73"/>
  <c r="H27" i="73"/>
  <c r="I27" i="73"/>
  <c r="J27" i="73"/>
  <c r="K27" i="73"/>
  <c r="F28" i="73"/>
  <c r="G28" i="73"/>
  <c r="E20" i="70" s="1"/>
  <c r="H28" i="73"/>
  <c r="G20" i="70" s="1"/>
  <c r="I28" i="73"/>
  <c r="J28" i="73"/>
  <c r="K28" i="73"/>
  <c r="F29" i="73"/>
  <c r="G29" i="73"/>
  <c r="H29" i="73"/>
  <c r="I29" i="73"/>
  <c r="J29" i="73"/>
  <c r="K29" i="73"/>
  <c r="F30" i="73"/>
  <c r="G30" i="73"/>
  <c r="H30" i="73"/>
  <c r="I30" i="73"/>
  <c r="J30" i="73"/>
  <c r="K30" i="73"/>
  <c r="F31" i="73"/>
  <c r="G31" i="73"/>
  <c r="H31" i="73"/>
  <c r="I31" i="73"/>
  <c r="J31" i="73"/>
  <c r="K31" i="73"/>
  <c r="F32" i="73"/>
  <c r="G32" i="73"/>
  <c r="H32" i="73"/>
  <c r="I32" i="73"/>
  <c r="J32" i="73"/>
  <c r="K32" i="73"/>
  <c r="F33" i="73"/>
  <c r="G33" i="73"/>
  <c r="H33" i="73"/>
  <c r="I33" i="73"/>
  <c r="J33" i="73"/>
  <c r="K33" i="73"/>
  <c r="F34" i="73"/>
  <c r="G34" i="73"/>
  <c r="H34" i="73"/>
  <c r="I34" i="73"/>
  <c r="J34" i="73"/>
  <c r="K34" i="73"/>
  <c r="F35" i="73"/>
  <c r="G35" i="73"/>
  <c r="H35" i="73"/>
  <c r="I35" i="73"/>
  <c r="J35" i="73"/>
  <c r="K35" i="73"/>
  <c r="F36" i="73"/>
  <c r="G36" i="73"/>
  <c r="H36" i="73"/>
  <c r="I36" i="73"/>
  <c r="J36" i="73"/>
  <c r="K36" i="73"/>
  <c r="F37" i="73"/>
  <c r="G37" i="73"/>
  <c r="H37" i="73"/>
  <c r="I37" i="73"/>
  <c r="J37" i="73"/>
  <c r="K37" i="73"/>
  <c r="F38" i="73"/>
  <c r="G38" i="73"/>
  <c r="H38" i="73"/>
  <c r="I38" i="73"/>
  <c r="J38" i="73"/>
  <c r="K38" i="73"/>
  <c r="F39" i="73"/>
  <c r="G39" i="73"/>
  <c r="H39" i="73"/>
  <c r="I39" i="73"/>
  <c r="J39" i="73"/>
  <c r="K39" i="73"/>
  <c r="F40" i="73"/>
  <c r="G40" i="73"/>
  <c r="H40" i="73"/>
  <c r="I40" i="73"/>
  <c r="J40" i="73"/>
  <c r="K40" i="73"/>
  <c r="F41" i="73"/>
  <c r="G41" i="73"/>
  <c r="H41" i="73"/>
  <c r="I41" i="73"/>
  <c r="J41" i="73"/>
  <c r="K41" i="73"/>
  <c r="F42" i="73"/>
  <c r="G42" i="73"/>
  <c r="H42" i="73"/>
  <c r="I42" i="73"/>
  <c r="J42" i="73"/>
  <c r="K42" i="73"/>
  <c r="L8" i="73"/>
  <c r="K8" i="73" s="1"/>
  <c r="K9" i="73"/>
  <c r="AB9" i="73" s="1"/>
  <c r="K12" i="73"/>
  <c r="L13" i="73"/>
  <c r="K13" i="73" s="1"/>
  <c r="AB13" i="73" s="1"/>
  <c r="L14" i="73"/>
  <c r="K14" i="73" s="1"/>
  <c r="AB14" i="73" s="1"/>
  <c r="L15" i="73"/>
  <c r="K15" i="73" s="1"/>
  <c r="AB15" i="73" s="1"/>
  <c r="L16" i="73"/>
  <c r="K16" i="73" s="1"/>
  <c r="AB16" i="73" s="1"/>
  <c r="L18" i="73"/>
  <c r="L19" i="73"/>
  <c r="P44" i="73"/>
  <c r="L65" i="72"/>
  <c r="F46" i="72"/>
  <c r="F500" i="68" s="1"/>
  <c r="G46" i="72"/>
  <c r="G500" i="68" s="1"/>
  <c r="H46" i="72"/>
  <c r="I46" i="72"/>
  <c r="I500" i="68" s="1"/>
  <c r="J46" i="72"/>
  <c r="J500" i="68" s="1"/>
  <c r="K46" i="72"/>
  <c r="K500" i="68" s="1"/>
  <c r="F47" i="72"/>
  <c r="F514" i="68" s="1"/>
  <c r="G47" i="72"/>
  <c r="G514" i="68" s="1"/>
  <c r="H47" i="72"/>
  <c r="H514" i="68" s="1"/>
  <c r="I47" i="72"/>
  <c r="J47" i="72"/>
  <c r="J514" i="68" s="1"/>
  <c r="K47" i="72"/>
  <c r="K514" i="68" s="1"/>
  <c r="F48" i="72"/>
  <c r="F528" i="68" s="1"/>
  <c r="G48" i="72"/>
  <c r="G528" i="68" s="1"/>
  <c r="H48" i="72"/>
  <c r="H528" i="68" s="1"/>
  <c r="I48" i="72"/>
  <c r="I528" i="68" s="1"/>
  <c r="J48" i="72"/>
  <c r="K48" i="72"/>
  <c r="K528" i="68" s="1"/>
  <c r="F49" i="72"/>
  <c r="F542" i="68" s="1"/>
  <c r="G49" i="72"/>
  <c r="G542" i="68" s="1"/>
  <c r="H49" i="72"/>
  <c r="H542" i="68" s="1"/>
  <c r="I49" i="72"/>
  <c r="I542" i="68" s="1"/>
  <c r="J49" i="72"/>
  <c r="J542" i="68" s="1"/>
  <c r="K49" i="72"/>
  <c r="F50" i="72"/>
  <c r="F556" i="68" s="1"/>
  <c r="G50" i="72"/>
  <c r="G556" i="68" s="1"/>
  <c r="H50" i="72"/>
  <c r="H556" i="68" s="1"/>
  <c r="I50" i="72"/>
  <c r="I556" i="68" s="1"/>
  <c r="J50" i="72"/>
  <c r="J556" i="68" s="1"/>
  <c r="K50" i="72"/>
  <c r="K556" i="68" s="1"/>
  <c r="F51" i="72"/>
  <c r="F570" i="68" s="1"/>
  <c r="G51" i="72"/>
  <c r="G570" i="68" s="1"/>
  <c r="H51" i="72"/>
  <c r="H570" i="68" s="1"/>
  <c r="I51" i="72"/>
  <c r="I570" i="68" s="1"/>
  <c r="J51" i="72"/>
  <c r="J570" i="68" s="1"/>
  <c r="K51" i="72"/>
  <c r="K570" i="68" s="1"/>
  <c r="F52" i="72"/>
  <c r="F584" i="68" s="1"/>
  <c r="G52" i="72"/>
  <c r="G584" i="68" s="1"/>
  <c r="H52" i="72"/>
  <c r="H584" i="68" s="1"/>
  <c r="I52" i="72"/>
  <c r="I584" i="68" s="1"/>
  <c r="J52" i="72"/>
  <c r="J584" i="68" s="1"/>
  <c r="K52" i="72"/>
  <c r="K584" i="68" s="1"/>
  <c r="F53" i="72"/>
  <c r="F598" i="68" s="1"/>
  <c r="G53" i="72"/>
  <c r="H53" i="72"/>
  <c r="H598" i="68" s="1"/>
  <c r="I53" i="72"/>
  <c r="I598" i="68" s="1"/>
  <c r="J53" i="72"/>
  <c r="J598" i="68" s="1"/>
  <c r="K53" i="72"/>
  <c r="K598" i="68" s="1"/>
  <c r="F54" i="72"/>
  <c r="F612" i="68" s="1"/>
  <c r="G54" i="72"/>
  <c r="G612" i="68" s="1"/>
  <c r="H54" i="72"/>
  <c r="I54" i="72"/>
  <c r="I612" i="68" s="1"/>
  <c r="J54" i="72"/>
  <c r="J612" i="68" s="1"/>
  <c r="K54" i="72"/>
  <c r="K612" i="68" s="1"/>
  <c r="F55" i="72"/>
  <c r="F626" i="68" s="1"/>
  <c r="G55" i="72"/>
  <c r="G626" i="68" s="1"/>
  <c r="H55" i="72"/>
  <c r="H626" i="68" s="1"/>
  <c r="I55" i="72"/>
  <c r="J55" i="72"/>
  <c r="J626" i="68" s="1"/>
  <c r="K55" i="72"/>
  <c r="K626" i="68" s="1"/>
  <c r="F22" i="72"/>
  <c r="F177" i="68" s="1"/>
  <c r="G22" i="72"/>
  <c r="G177" i="68" s="1"/>
  <c r="H22" i="72"/>
  <c r="H177" i="68" s="1"/>
  <c r="I22" i="72"/>
  <c r="J22" i="72"/>
  <c r="J177" i="68" s="1"/>
  <c r="K22" i="72"/>
  <c r="K177" i="68" s="1"/>
  <c r="F23" i="72"/>
  <c r="F191" i="68" s="1"/>
  <c r="G23" i="72"/>
  <c r="H23" i="72"/>
  <c r="I23" i="72"/>
  <c r="I191" i="68" s="1"/>
  <c r="J23" i="72"/>
  <c r="K23" i="72"/>
  <c r="K191" i="68" s="1"/>
  <c r="F24" i="72"/>
  <c r="F205" i="68" s="1"/>
  <c r="G24" i="72"/>
  <c r="G205" i="68" s="1"/>
  <c r="H24" i="72"/>
  <c r="H205" i="68" s="1"/>
  <c r="I24" i="72"/>
  <c r="I205" i="68" s="1"/>
  <c r="J24" i="72"/>
  <c r="J205" i="68" s="1"/>
  <c r="K24" i="72"/>
  <c r="F25" i="72"/>
  <c r="F219" i="68" s="1"/>
  <c r="G25" i="72"/>
  <c r="G219" i="68" s="1"/>
  <c r="H25" i="72"/>
  <c r="H219" i="68" s="1"/>
  <c r="I25" i="72"/>
  <c r="I219" i="68" s="1"/>
  <c r="J25" i="72"/>
  <c r="J219" i="68" s="1"/>
  <c r="K25" i="72"/>
  <c r="K219" i="68" s="1"/>
  <c r="F26" i="72"/>
  <c r="F233" i="68" s="1"/>
  <c r="G26" i="72"/>
  <c r="G233" i="68" s="1"/>
  <c r="H26" i="72"/>
  <c r="H233" i="68" s="1"/>
  <c r="I26" i="72"/>
  <c r="I233" i="68" s="1"/>
  <c r="J26" i="72"/>
  <c r="J233" i="68" s="1"/>
  <c r="K26" i="72"/>
  <c r="K233" i="68" s="1"/>
  <c r="F27" i="72"/>
  <c r="G27" i="72"/>
  <c r="G247" i="68" s="1"/>
  <c r="H27" i="72"/>
  <c r="H247" i="68" s="1"/>
  <c r="I27" i="72"/>
  <c r="I247" i="68" s="1"/>
  <c r="J27" i="72"/>
  <c r="J247" i="68" s="1"/>
  <c r="K27" i="72"/>
  <c r="K247" i="68" s="1"/>
  <c r="F28" i="72"/>
  <c r="F261" i="68" s="1"/>
  <c r="G28" i="72"/>
  <c r="E19" i="70" s="1"/>
  <c r="H28" i="72"/>
  <c r="I28" i="72"/>
  <c r="I261" i="68" s="1"/>
  <c r="J28" i="72"/>
  <c r="J261" i="68" s="1"/>
  <c r="K28" i="72"/>
  <c r="K261" i="68" s="1"/>
  <c r="F29" i="72"/>
  <c r="F275" i="68" s="1"/>
  <c r="G29" i="72"/>
  <c r="G275" i="68" s="1"/>
  <c r="H29" i="72"/>
  <c r="I29" i="72"/>
  <c r="I275" i="68" s="1"/>
  <c r="J29" i="72"/>
  <c r="J275" i="68" s="1"/>
  <c r="K29" i="72"/>
  <c r="K275" i="68" s="1"/>
  <c r="F30" i="72"/>
  <c r="F289" i="68" s="1"/>
  <c r="G30" i="72"/>
  <c r="G289" i="68" s="1"/>
  <c r="H30" i="72"/>
  <c r="H289" i="68" s="1"/>
  <c r="I30" i="72"/>
  <c r="J30" i="72"/>
  <c r="J289" i="68" s="1"/>
  <c r="K30" i="72"/>
  <c r="K289" i="68" s="1"/>
  <c r="F31" i="72"/>
  <c r="F303" i="68" s="1"/>
  <c r="G31" i="72"/>
  <c r="G303" i="68" s="1"/>
  <c r="H31" i="72"/>
  <c r="H303" i="68" s="1"/>
  <c r="I31" i="72"/>
  <c r="I303" i="68" s="1"/>
  <c r="J31" i="72"/>
  <c r="K31" i="72"/>
  <c r="K303" i="68" s="1"/>
  <c r="F32" i="72"/>
  <c r="G32" i="72"/>
  <c r="G317" i="68" s="1"/>
  <c r="H32" i="72"/>
  <c r="H317" i="68" s="1"/>
  <c r="I32" i="72"/>
  <c r="I317" i="68" s="1"/>
  <c r="J32" i="72"/>
  <c r="J317" i="68" s="1"/>
  <c r="K32" i="72"/>
  <c r="K317" i="68" s="1"/>
  <c r="F33" i="72"/>
  <c r="F331" i="68" s="1"/>
  <c r="G33" i="72"/>
  <c r="G331" i="68" s="1"/>
  <c r="H33" i="72"/>
  <c r="H331" i="68" s="1"/>
  <c r="I33" i="72"/>
  <c r="I331" i="68" s="1"/>
  <c r="J33" i="72"/>
  <c r="J331" i="68" s="1"/>
  <c r="K33" i="72"/>
  <c r="K331" i="68" s="1"/>
  <c r="F34" i="72"/>
  <c r="F345" i="68" s="1"/>
  <c r="G34" i="72"/>
  <c r="G345" i="68" s="1"/>
  <c r="H34" i="72"/>
  <c r="H345" i="68" s="1"/>
  <c r="I34" i="72"/>
  <c r="I345" i="68" s="1"/>
  <c r="J34" i="72"/>
  <c r="J345" i="68" s="1"/>
  <c r="K34" i="72"/>
  <c r="K345" i="68" s="1"/>
  <c r="F35" i="72"/>
  <c r="G35" i="72"/>
  <c r="G359" i="68" s="1"/>
  <c r="H35" i="72"/>
  <c r="H359" i="68" s="1"/>
  <c r="I35" i="72"/>
  <c r="I359" i="68" s="1"/>
  <c r="J35" i="72"/>
  <c r="J359" i="68" s="1"/>
  <c r="K35" i="72"/>
  <c r="K359" i="68" s="1"/>
  <c r="F36" i="72"/>
  <c r="F373" i="68" s="1"/>
  <c r="G36" i="72"/>
  <c r="H36" i="72"/>
  <c r="H373" i="68" s="1"/>
  <c r="I36" i="72"/>
  <c r="I373" i="68" s="1"/>
  <c r="J36" i="72"/>
  <c r="J373" i="68" s="1"/>
  <c r="K36" i="72"/>
  <c r="K373" i="68" s="1"/>
  <c r="F37" i="72"/>
  <c r="F387" i="68" s="1"/>
  <c r="G37" i="72"/>
  <c r="G387" i="68" s="1"/>
  <c r="H37" i="72"/>
  <c r="I37" i="72"/>
  <c r="I387" i="68" s="1"/>
  <c r="J37" i="72"/>
  <c r="J387" i="68" s="1"/>
  <c r="K37" i="72"/>
  <c r="K387" i="68" s="1"/>
  <c r="F38" i="72"/>
  <c r="F401" i="68" s="1"/>
  <c r="G38" i="72"/>
  <c r="G401" i="68" s="1"/>
  <c r="H38" i="72"/>
  <c r="H401" i="68" s="1"/>
  <c r="I38" i="72"/>
  <c r="J38" i="72"/>
  <c r="J401" i="68" s="1"/>
  <c r="K38" i="72"/>
  <c r="K401" i="68" s="1"/>
  <c r="F39" i="72"/>
  <c r="F415" i="68" s="1"/>
  <c r="G39" i="72"/>
  <c r="G415" i="68" s="1"/>
  <c r="H39" i="72"/>
  <c r="H415" i="68" s="1"/>
  <c r="I39" i="72"/>
  <c r="I415" i="68" s="1"/>
  <c r="J39" i="72"/>
  <c r="K39" i="72"/>
  <c r="K415" i="68" s="1"/>
  <c r="F40" i="72"/>
  <c r="G40" i="72"/>
  <c r="G429" i="68" s="1"/>
  <c r="H40" i="72"/>
  <c r="H429" i="68" s="1"/>
  <c r="I40" i="72"/>
  <c r="I429" i="68" s="1"/>
  <c r="J40" i="72"/>
  <c r="J429" i="68" s="1"/>
  <c r="K40" i="72"/>
  <c r="K429" i="68" s="1"/>
  <c r="F41" i="72"/>
  <c r="G41" i="72"/>
  <c r="G443" i="68" s="1"/>
  <c r="H41" i="72"/>
  <c r="H443" i="68" s="1"/>
  <c r="I41" i="72"/>
  <c r="I443" i="68" s="1"/>
  <c r="J41" i="72"/>
  <c r="J443" i="68" s="1"/>
  <c r="K41" i="72"/>
  <c r="K443" i="68" s="1"/>
  <c r="F42" i="72"/>
  <c r="F457" i="68" s="1"/>
  <c r="G42" i="72"/>
  <c r="G457" i="68" s="1"/>
  <c r="H42" i="72"/>
  <c r="H457" i="68" s="1"/>
  <c r="I42" i="72"/>
  <c r="I457" i="68" s="1"/>
  <c r="J42" i="72"/>
  <c r="J457" i="68" s="1"/>
  <c r="K42" i="72"/>
  <c r="K457" i="68" s="1"/>
  <c r="L8" i="72"/>
  <c r="L20" i="68" s="1"/>
  <c r="K9" i="72"/>
  <c r="AB9" i="72" s="1"/>
  <c r="K12" i="72"/>
  <c r="K63" i="68" s="1"/>
  <c r="L13" i="72"/>
  <c r="L14" i="72"/>
  <c r="F18" i="50" s="1"/>
  <c r="L15" i="72"/>
  <c r="L16" i="72"/>
  <c r="L18" i="72"/>
  <c r="L19" i="72"/>
  <c r="P44" i="72"/>
  <c r="P485" i="68" s="1"/>
  <c r="Z44" i="74"/>
  <c r="AB17" i="74"/>
  <c r="AB12" i="74"/>
  <c r="H10" i="74"/>
  <c r="B6" i="74"/>
  <c r="B3" i="74"/>
  <c r="B2" i="74"/>
  <c r="Z44" i="73"/>
  <c r="AB17" i="73"/>
  <c r="AB12" i="73"/>
  <c r="H10" i="73"/>
  <c r="B6" i="73"/>
  <c r="B3" i="73"/>
  <c r="B2" i="73"/>
  <c r="Z44" i="72"/>
  <c r="AB17" i="72"/>
  <c r="AB12" i="72"/>
  <c r="H10" i="72"/>
  <c r="B6" i="72"/>
  <c r="B3" i="72"/>
  <c r="B2" i="72"/>
  <c r="C17" i="58"/>
  <c r="E10" i="59"/>
  <c r="E11" i="59"/>
  <c r="H19" i="71"/>
  <c r="F45" i="71"/>
  <c r="F51" i="71" s="1"/>
  <c r="E24" i="71"/>
  <c r="B24" i="71"/>
  <c r="B45" i="71" s="1"/>
  <c r="E20" i="71"/>
  <c r="E18" i="71"/>
  <c r="E17" i="71"/>
  <c r="E15" i="71"/>
  <c r="E19" i="71"/>
  <c r="E14" i="71"/>
  <c r="E13" i="71"/>
  <c r="E12" i="71"/>
  <c r="E11" i="71"/>
  <c r="J21" i="60"/>
  <c r="I21" i="60"/>
  <c r="H21" i="60"/>
  <c r="J20" i="60"/>
  <c r="I20" i="60"/>
  <c r="H20" i="60"/>
  <c r="J19" i="60"/>
  <c r="I19" i="60"/>
  <c r="H19" i="60"/>
  <c r="T24" i="61"/>
  <c r="E23" i="59"/>
  <c r="E20" i="59"/>
  <c r="E22" i="59"/>
  <c r="E15" i="59"/>
  <c r="E19" i="59"/>
  <c r="E17" i="59"/>
  <c r="E16" i="59"/>
  <c r="E14" i="59"/>
  <c r="E18" i="59"/>
  <c r="E13" i="59"/>
  <c r="E12" i="59"/>
  <c r="B17" i="70"/>
  <c r="B18" i="70"/>
  <c r="B15" i="70"/>
  <c r="B16" i="70"/>
  <c r="B14" i="70"/>
  <c r="B13" i="70"/>
  <c r="B12" i="70"/>
  <c r="B11" i="70"/>
  <c r="B10" i="70"/>
  <c r="B9" i="70"/>
  <c r="B8" i="70"/>
  <c r="B7" i="70"/>
  <c r="L65" i="69"/>
  <c r="K55" i="69"/>
  <c r="J55" i="69"/>
  <c r="I55" i="69"/>
  <c r="H55" i="69"/>
  <c r="F55" i="69"/>
  <c r="G55" i="69"/>
  <c r="K54" i="69"/>
  <c r="J54" i="69"/>
  <c r="I54" i="69"/>
  <c r="H54" i="69"/>
  <c r="G54" i="69"/>
  <c r="F54" i="69"/>
  <c r="K53" i="69"/>
  <c r="J53" i="69"/>
  <c r="I53" i="69"/>
  <c r="H53" i="69"/>
  <c r="G53" i="69"/>
  <c r="F53" i="69"/>
  <c r="L52" i="69"/>
  <c r="L51" i="69"/>
  <c r="L48" i="69"/>
  <c r="L47" i="69"/>
  <c r="G56" i="69"/>
  <c r="K42" i="69"/>
  <c r="J42" i="69"/>
  <c r="I42" i="69"/>
  <c r="H42" i="69"/>
  <c r="G42" i="69"/>
  <c r="F42" i="69"/>
  <c r="K41" i="69"/>
  <c r="J41" i="69"/>
  <c r="I41" i="69"/>
  <c r="H41" i="69"/>
  <c r="G41" i="69"/>
  <c r="F41" i="69"/>
  <c r="K40" i="69"/>
  <c r="J40" i="69"/>
  <c r="I40" i="69"/>
  <c r="H40" i="69"/>
  <c r="F40" i="69"/>
  <c r="G40" i="69"/>
  <c r="K39" i="69"/>
  <c r="J39" i="69"/>
  <c r="I39" i="69"/>
  <c r="H39" i="69"/>
  <c r="G39" i="69"/>
  <c r="L39" i="69" s="1"/>
  <c r="F39" i="69"/>
  <c r="K38" i="69"/>
  <c r="J38" i="69"/>
  <c r="I38" i="69"/>
  <c r="H38" i="69"/>
  <c r="G38" i="69"/>
  <c r="F38" i="69"/>
  <c r="L34" i="69"/>
  <c r="L30" i="69"/>
  <c r="L29" i="69"/>
  <c r="L28" i="69"/>
  <c r="L25" i="69"/>
  <c r="AB25" i="69" s="1"/>
  <c r="L24" i="69"/>
  <c r="D22" i="70"/>
  <c r="L22" i="69"/>
  <c r="AB16" i="69"/>
  <c r="AB15" i="69"/>
  <c r="AB14" i="69"/>
  <c r="AB13" i="69"/>
  <c r="B6" i="69"/>
  <c r="B3" i="69"/>
  <c r="B2" i="69"/>
  <c r="Z44" i="69"/>
  <c r="AB17" i="69"/>
  <c r="AB12" i="69"/>
  <c r="H10" i="69"/>
  <c r="E22" i="70"/>
  <c r="F10" i="63"/>
  <c r="G10" i="63"/>
  <c r="P14" i="68"/>
  <c r="K27" i="2"/>
  <c r="J27" i="2"/>
  <c r="I27" i="2"/>
  <c r="H27" i="2"/>
  <c r="G27" i="2"/>
  <c r="N707" i="68"/>
  <c r="N705" i="68"/>
  <c r="N703" i="68"/>
  <c r="N701" i="68"/>
  <c r="N695" i="68"/>
  <c r="N691" i="68"/>
  <c r="N687" i="68"/>
  <c r="N689" i="68"/>
  <c r="N693" i="68"/>
  <c r="N699" i="68"/>
  <c r="H707" i="68"/>
  <c r="H705" i="68"/>
  <c r="H703" i="68"/>
  <c r="H701" i="68"/>
  <c r="H699" i="68"/>
  <c r="H697" i="68"/>
  <c r="H695" i="68"/>
  <c r="H693" i="68"/>
  <c r="H691" i="68"/>
  <c r="H689" i="68"/>
  <c r="H687" i="68"/>
  <c r="B638" i="68"/>
  <c r="B637" i="68"/>
  <c r="B636" i="68"/>
  <c r="B635" i="68"/>
  <c r="B634" i="68"/>
  <c r="B633" i="68"/>
  <c r="B632" i="68"/>
  <c r="B631" i="68"/>
  <c r="B630" i="68"/>
  <c r="B629" i="68"/>
  <c r="B628" i="68"/>
  <c r="B624" i="68"/>
  <c r="B623" i="68"/>
  <c r="B622" i="68"/>
  <c r="B621" i="68"/>
  <c r="B620" i="68"/>
  <c r="B619" i="68"/>
  <c r="B618" i="68"/>
  <c r="B617" i="68"/>
  <c r="B616" i="68"/>
  <c r="B615" i="68"/>
  <c r="B614" i="68"/>
  <c r="B610" i="68"/>
  <c r="B609" i="68"/>
  <c r="B608" i="68"/>
  <c r="B607" i="68"/>
  <c r="B606" i="68"/>
  <c r="B605" i="68"/>
  <c r="B604" i="68"/>
  <c r="B603" i="68"/>
  <c r="B602" i="68"/>
  <c r="B601" i="68"/>
  <c r="B600" i="68"/>
  <c r="B596" i="68"/>
  <c r="B595" i="68"/>
  <c r="B594" i="68"/>
  <c r="B593" i="68"/>
  <c r="B592" i="68"/>
  <c r="B591" i="68"/>
  <c r="B590" i="68"/>
  <c r="B589" i="68"/>
  <c r="B588" i="68"/>
  <c r="B587" i="68"/>
  <c r="B586" i="68"/>
  <c r="B582" i="68"/>
  <c r="B581" i="68"/>
  <c r="B580" i="68"/>
  <c r="B579" i="68"/>
  <c r="B578" i="68"/>
  <c r="B577" i="68"/>
  <c r="B576" i="68"/>
  <c r="B575" i="68"/>
  <c r="B574" i="68"/>
  <c r="B573" i="68"/>
  <c r="B572" i="68"/>
  <c r="B568" i="68"/>
  <c r="B567" i="68"/>
  <c r="B566" i="68"/>
  <c r="B565" i="68"/>
  <c r="B564" i="68"/>
  <c r="B563" i="68"/>
  <c r="B562" i="68"/>
  <c r="B561" i="68"/>
  <c r="B560" i="68"/>
  <c r="B559" i="68"/>
  <c r="B558" i="68"/>
  <c r="B554" i="68"/>
  <c r="B553" i="68"/>
  <c r="B552" i="68"/>
  <c r="B551" i="68"/>
  <c r="B550" i="68"/>
  <c r="B549" i="68"/>
  <c r="B548" i="68"/>
  <c r="B547" i="68"/>
  <c r="B546" i="68"/>
  <c r="B545" i="68"/>
  <c r="B544" i="68"/>
  <c r="B540" i="68"/>
  <c r="B539" i="68"/>
  <c r="B538" i="68"/>
  <c r="B537" i="68"/>
  <c r="B536" i="68"/>
  <c r="B535" i="68"/>
  <c r="B534" i="68"/>
  <c r="B533" i="68"/>
  <c r="B532" i="68"/>
  <c r="B531" i="68"/>
  <c r="B530" i="68"/>
  <c r="B526" i="68"/>
  <c r="B525" i="68"/>
  <c r="B524" i="68"/>
  <c r="B523" i="68"/>
  <c r="B522" i="68"/>
  <c r="B521" i="68"/>
  <c r="B520" i="68"/>
  <c r="B519" i="68"/>
  <c r="B518" i="68"/>
  <c r="B517" i="68"/>
  <c r="B516" i="68"/>
  <c r="B512" i="68"/>
  <c r="B511" i="68"/>
  <c r="B510" i="68"/>
  <c r="B509" i="68"/>
  <c r="B508" i="68"/>
  <c r="B507" i="68"/>
  <c r="B506" i="68"/>
  <c r="B505" i="68"/>
  <c r="B504" i="68"/>
  <c r="B503" i="68"/>
  <c r="B502" i="68"/>
  <c r="B498" i="68"/>
  <c r="B497" i="68"/>
  <c r="B496" i="68"/>
  <c r="B495" i="68"/>
  <c r="B494" i="68"/>
  <c r="B493" i="68"/>
  <c r="B492" i="68"/>
  <c r="B491" i="68"/>
  <c r="B490" i="68"/>
  <c r="B489" i="68"/>
  <c r="B488" i="68"/>
  <c r="B483" i="68"/>
  <c r="B482" i="68"/>
  <c r="B481" i="68"/>
  <c r="B480" i="68"/>
  <c r="B479" i="68"/>
  <c r="B478" i="68"/>
  <c r="B477" i="68"/>
  <c r="B476" i="68"/>
  <c r="B475" i="68"/>
  <c r="B474" i="68"/>
  <c r="B473" i="68"/>
  <c r="B469" i="68"/>
  <c r="B468" i="68"/>
  <c r="B467" i="68"/>
  <c r="B466" i="68"/>
  <c r="B465" i="68"/>
  <c r="B464" i="68"/>
  <c r="B463" i="68"/>
  <c r="B462" i="68"/>
  <c r="B461" i="68"/>
  <c r="B460" i="68"/>
  <c r="B459" i="68"/>
  <c r="B455" i="68"/>
  <c r="B454" i="68"/>
  <c r="B453" i="68"/>
  <c r="B452" i="68"/>
  <c r="B451" i="68"/>
  <c r="B450" i="68"/>
  <c r="B449" i="68"/>
  <c r="B448" i="68"/>
  <c r="B447" i="68"/>
  <c r="B446" i="68"/>
  <c r="B445" i="68"/>
  <c r="B441" i="68"/>
  <c r="B440" i="68"/>
  <c r="B439" i="68"/>
  <c r="B438" i="68"/>
  <c r="B437" i="68"/>
  <c r="B436" i="68"/>
  <c r="B435" i="68"/>
  <c r="B434" i="68"/>
  <c r="B433" i="68"/>
  <c r="B432" i="68"/>
  <c r="B431" i="68"/>
  <c r="B427" i="68"/>
  <c r="B426" i="68"/>
  <c r="B425" i="68"/>
  <c r="B424" i="68"/>
  <c r="B423" i="68"/>
  <c r="B422" i="68"/>
  <c r="B421" i="68"/>
  <c r="B420" i="68"/>
  <c r="B419" i="68"/>
  <c r="B418" i="68"/>
  <c r="B417" i="68"/>
  <c r="B413" i="68"/>
  <c r="B412" i="68"/>
  <c r="B411" i="68"/>
  <c r="B410" i="68"/>
  <c r="B409" i="68"/>
  <c r="B408" i="68"/>
  <c r="B407" i="68"/>
  <c r="B406" i="68"/>
  <c r="B405" i="68"/>
  <c r="B404" i="68"/>
  <c r="B403" i="68"/>
  <c r="B399" i="68"/>
  <c r="B398" i="68"/>
  <c r="B397" i="68"/>
  <c r="B396" i="68"/>
  <c r="B395" i="68"/>
  <c r="B394" i="68"/>
  <c r="B393" i="68"/>
  <c r="B392" i="68"/>
  <c r="B391" i="68"/>
  <c r="B390" i="68"/>
  <c r="B389" i="68"/>
  <c r="B385" i="68"/>
  <c r="B384" i="68"/>
  <c r="B383" i="68"/>
  <c r="B382" i="68"/>
  <c r="B381" i="68"/>
  <c r="B380" i="68"/>
  <c r="B379" i="68"/>
  <c r="B378" i="68"/>
  <c r="B377" i="68"/>
  <c r="B376" i="68"/>
  <c r="B375" i="68"/>
  <c r="B371" i="68"/>
  <c r="B370" i="68"/>
  <c r="B369" i="68"/>
  <c r="B368" i="68"/>
  <c r="B367" i="68"/>
  <c r="B366" i="68"/>
  <c r="B365" i="68"/>
  <c r="B364" i="68"/>
  <c r="B363" i="68"/>
  <c r="B362" i="68"/>
  <c r="B361" i="68"/>
  <c r="B357" i="68"/>
  <c r="B356" i="68"/>
  <c r="B355" i="68"/>
  <c r="B354" i="68"/>
  <c r="B353" i="68"/>
  <c r="B352" i="68"/>
  <c r="B351" i="68"/>
  <c r="B350" i="68"/>
  <c r="B349" i="68"/>
  <c r="B348" i="68"/>
  <c r="B347" i="68"/>
  <c r="B343" i="68"/>
  <c r="B342" i="68"/>
  <c r="B341" i="68"/>
  <c r="B340" i="68"/>
  <c r="B339" i="68"/>
  <c r="B338" i="68"/>
  <c r="B337" i="68"/>
  <c r="B336" i="68"/>
  <c r="B335" i="68"/>
  <c r="B334" i="68"/>
  <c r="B333" i="68"/>
  <c r="B329" i="68"/>
  <c r="B328" i="68"/>
  <c r="B327" i="68"/>
  <c r="B326" i="68"/>
  <c r="B325" i="68"/>
  <c r="B324" i="68"/>
  <c r="B323" i="68"/>
  <c r="B322" i="68"/>
  <c r="B321" i="68"/>
  <c r="B320" i="68"/>
  <c r="B319" i="68"/>
  <c r="B315" i="68"/>
  <c r="B314" i="68"/>
  <c r="B313" i="68"/>
  <c r="B312" i="68"/>
  <c r="B311" i="68"/>
  <c r="B310" i="68"/>
  <c r="B309" i="68"/>
  <c r="B308" i="68"/>
  <c r="B307" i="68"/>
  <c r="B306" i="68"/>
  <c r="B305" i="68"/>
  <c r="B301" i="68"/>
  <c r="B300" i="68"/>
  <c r="B299" i="68"/>
  <c r="B298" i="68"/>
  <c r="B297" i="68"/>
  <c r="B296" i="68"/>
  <c r="B295" i="68"/>
  <c r="B294" i="68"/>
  <c r="B293" i="68"/>
  <c r="B292" i="68"/>
  <c r="B291" i="68"/>
  <c r="B287" i="68"/>
  <c r="B286" i="68"/>
  <c r="B285" i="68"/>
  <c r="B284" i="68"/>
  <c r="B283" i="68"/>
  <c r="B282" i="68"/>
  <c r="B281" i="68"/>
  <c r="B280" i="68"/>
  <c r="B279" i="68"/>
  <c r="B278" i="68"/>
  <c r="B277" i="68"/>
  <c r="B273" i="68"/>
  <c r="B272" i="68"/>
  <c r="B271" i="68"/>
  <c r="B270" i="68"/>
  <c r="B269" i="68"/>
  <c r="B268" i="68"/>
  <c r="B267" i="68"/>
  <c r="B266" i="68"/>
  <c r="B265" i="68"/>
  <c r="B264" i="68"/>
  <c r="B263" i="68"/>
  <c r="B259" i="68"/>
  <c r="B258" i="68"/>
  <c r="B257" i="68"/>
  <c r="B256" i="68"/>
  <c r="B255" i="68"/>
  <c r="B254" i="68"/>
  <c r="B253" i="68"/>
  <c r="B252" i="68"/>
  <c r="B251" i="68"/>
  <c r="B250" i="68"/>
  <c r="B249" i="68"/>
  <c r="B245" i="68"/>
  <c r="B244" i="68"/>
  <c r="B243" i="68"/>
  <c r="B242" i="68"/>
  <c r="B241" i="68"/>
  <c r="B240" i="68"/>
  <c r="B239" i="68"/>
  <c r="B238" i="68"/>
  <c r="B237" i="68"/>
  <c r="B236" i="68"/>
  <c r="B235" i="68"/>
  <c r="B231" i="68"/>
  <c r="B230" i="68"/>
  <c r="B229" i="68"/>
  <c r="B228" i="68"/>
  <c r="B227" i="68"/>
  <c r="B226" i="68"/>
  <c r="B225" i="68"/>
  <c r="B224" i="68"/>
  <c r="B223" i="68"/>
  <c r="B222" i="68"/>
  <c r="B221" i="68"/>
  <c r="B217" i="68"/>
  <c r="B216" i="68"/>
  <c r="B215" i="68"/>
  <c r="B214" i="68"/>
  <c r="B213" i="68"/>
  <c r="B212" i="68"/>
  <c r="B211" i="68"/>
  <c r="B210" i="68"/>
  <c r="B209" i="68"/>
  <c r="B208" i="68"/>
  <c r="B207" i="68"/>
  <c r="B203" i="68"/>
  <c r="B202" i="68"/>
  <c r="B201" i="68"/>
  <c r="B200" i="68"/>
  <c r="B199" i="68"/>
  <c r="B198" i="68"/>
  <c r="B197" i="68"/>
  <c r="B196" i="68"/>
  <c r="B195" i="68"/>
  <c r="B194" i="68"/>
  <c r="B193" i="68"/>
  <c r="B189" i="68"/>
  <c r="B188" i="68"/>
  <c r="B187" i="68"/>
  <c r="B186" i="68"/>
  <c r="B185" i="68"/>
  <c r="B184" i="68"/>
  <c r="B183" i="68"/>
  <c r="B182" i="68"/>
  <c r="B181" i="68"/>
  <c r="B180" i="68"/>
  <c r="B179" i="68"/>
  <c r="B175" i="68"/>
  <c r="B174" i="68"/>
  <c r="B173" i="68"/>
  <c r="B172" i="68"/>
  <c r="B171" i="68"/>
  <c r="B170" i="68"/>
  <c r="B169" i="68"/>
  <c r="B168" i="68"/>
  <c r="B167" i="68"/>
  <c r="B166" i="68"/>
  <c r="B165" i="68"/>
  <c r="B159" i="68"/>
  <c r="B158" i="68"/>
  <c r="B157" i="68"/>
  <c r="B156" i="68"/>
  <c r="B155" i="68"/>
  <c r="B154" i="68"/>
  <c r="B153" i="68"/>
  <c r="B152" i="68"/>
  <c r="B151" i="68"/>
  <c r="B150" i="68"/>
  <c r="B149" i="68"/>
  <c r="B146" i="68"/>
  <c r="B145" i="68"/>
  <c r="B144" i="68"/>
  <c r="B143" i="68"/>
  <c r="B142" i="68"/>
  <c r="B141" i="68"/>
  <c r="B140" i="68"/>
  <c r="B139" i="68"/>
  <c r="B138" i="68"/>
  <c r="B137" i="68"/>
  <c r="B136" i="68"/>
  <c r="B135" i="68"/>
  <c r="B131" i="68"/>
  <c r="B130" i="68"/>
  <c r="B129" i="68"/>
  <c r="B128" i="68"/>
  <c r="B127" i="68"/>
  <c r="B126" i="68"/>
  <c r="B125" i="68"/>
  <c r="B124" i="68"/>
  <c r="B123" i="68"/>
  <c r="B122" i="68"/>
  <c r="B121" i="68"/>
  <c r="B118" i="68"/>
  <c r="B117" i="68"/>
  <c r="B116" i="68"/>
  <c r="B115" i="68"/>
  <c r="B114" i="68"/>
  <c r="B113" i="68"/>
  <c r="B112" i="68"/>
  <c r="B111" i="68"/>
  <c r="B110" i="68"/>
  <c r="B109" i="68"/>
  <c r="B108" i="68"/>
  <c r="B107" i="68"/>
  <c r="B104" i="68"/>
  <c r="B103" i="68"/>
  <c r="B102" i="68"/>
  <c r="B101" i="68"/>
  <c r="B100" i="68"/>
  <c r="B99" i="68"/>
  <c r="B98" i="68"/>
  <c r="B97" i="68"/>
  <c r="B96" i="68"/>
  <c r="B95" i="68"/>
  <c r="B94" i="68"/>
  <c r="B93" i="68"/>
  <c r="B90" i="68"/>
  <c r="B89" i="68"/>
  <c r="B88" i="68"/>
  <c r="B87" i="68"/>
  <c r="B86" i="68"/>
  <c r="B85" i="68"/>
  <c r="B84" i="68"/>
  <c r="B83" i="68"/>
  <c r="B82" i="68"/>
  <c r="B81" i="68"/>
  <c r="B80" i="68"/>
  <c r="B79" i="68"/>
  <c r="B76" i="68"/>
  <c r="B75" i="68"/>
  <c r="B74" i="68"/>
  <c r="B73" i="68"/>
  <c r="B72" i="68"/>
  <c r="B71" i="68"/>
  <c r="B70" i="68"/>
  <c r="B69" i="68"/>
  <c r="B68" i="68"/>
  <c r="B67" i="68"/>
  <c r="B66" i="68"/>
  <c r="B65" i="68"/>
  <c r="B62" i="68"/>
  <c r="B61" i="68"/>
  <c r="B60" i="68"/>
  <c r="B59" i="68"/>
  <c r="B58" i="68"/>
  <c r="B57" i="68"/>
  <c r="B56" i="68"/>
  <c r="B55" i="68"/>
  <c r="B54" i="68"/>
  <c r="B53" i="68"/>
  <c r="B52" i="68"/>
  <c r="B51" i="68"/>
  <c r="B47" i="68"/>
  <c r="B46" i="68"/>
  <c r="B45" i="68"/>
  <c r="B44" i="68"/>
  <c r="B43" i="68"/>
  <c r="B42" i="68"/>
  <c r="B41" i="68"/>
  <c r="B40" i="68"/>
  <c r="B39" i="68"/>
  <c r="B38" i="68"/>
  <c r="B37" i="68"/>
  <c r="B36" i="68"/>
  <c r="B33" i="68"/>
  <c r="B32" i="68"/>
  <c r="B31" i="68"/>
  <c r="B30" i="68"/>
  <c r="B29" i="68"/>
  <c r="B28" i="68"/>
  <c r="B27" i="68"/>
  <c r="B26" i="68"/>
  <c r="B25" i="68"/>
  <c r="B24" i="68"/>
  <c r="B23" i="68"/>
  <c r="B22" i="68"/>
  <c r="B19" i="68"/>
  <c r="B18" i="68"/>
  <c r="B17" i="68"/>
  <c r="B16" i="68"/>
  <c r="B15" i="68"/>
  <c r="B14" i="68"/>
  <c r="B13" i="68"/>
  <c r="B12" i="68"/>
  <c r="B11" i="68"/>
  <c r="B10" i="68"/>
  <c r="B9" i="68"/>
  <c r="B8" i="68"/>
  <c r="Z486" i="68"/>
  <c r="AB134" i="68"/>
  <c r="AB64" i="68"/>
  <c r="B6" i="68"/>
  <c r="B3" i="68"/>
  <c r="B2" i="68"/>
  <c r="B16" i="50"/>
  <c r="B17" i="50"/>
  <c r="B14" i="50"/>
  <c r="C18" i="58"/>
  <c r="C12" i="58"/>
  <c r="C16" i="58"/>
  <c r="G17" i="63"/>
  <c r="F17" i="63"/>
  <c r="G18" i="63"/>
  <c r="F18" i="63"/>
  <c r="G16" i="63"/>
  <c r="F16" i="63"/>
  <c r="G15" i="63"/>
  <c r="F15" i="63"/>
  <c r="C17" i="57"/>
  <c r="C18" i="57"/>
  <c r="C16" i="57"/>
  <c r="C15" i="57"/>
  <c r="L65" i="67"/>
  <c r="L65" i="65"/>
  <c r="L65" i="64"/>
  <c r="K55" i="67"/>
  <c r="K619" i="68" s="1"/>
  <c r="J55" i="67"/>
  <c r="J619" i="68" s="1"/>
  <c r="I55" i="67"/>
  <c r="H55" i="67"/>
  <c r="H619" i="68" s="1"/>
  <c r="G55" i="67"/>
  <c r="F55" i="67"/>
  <c r="F619" i="68" s="1"/>
  <c r="K54" i="67"/>
  <c r="K605" i="68" s="1"/>
  <c r="J54" i="67"/>
  <c r="I54" i="67"/>
  <c r="I605" i="68" s="1"/>
  <c r="H54" i="67"/>
  <c r="H605" i="68" s="1"/>
  <c r="G54" i="67"/>
  <c r="G605" i="68"/>
  <c r="F54" i="67"/>
  <c r="K53" i="67"/>
  <c r="K591" i="68" s="1"/>
  <c r="J53" i="67"/>
  <c r="J591" i="68" s="1"/>
  <c r="I53" i="67"/>
  <c r="H53" i="67"/>
  <c r="H591" i="68" s="1"/>
  <c r="G53" i="67"/>
  <c r="G591" i="68" s="1"/>
  <c r="F53" i="67"/>
  <c r="K52" i="67"/>
  <c r="K577" i="68" s="1"/>
  <c r="J52" i="67"/>
  <c r="J577" i="68" s="1"/>
  <c r="I52" i="67"/>
  <c r="I577" i="68" s="1"/>
  <c r="H52" i="67"/>
  <c r="H577" i="68" s="1"/>
  <c r="G52" i="67"/>
  <c r="G577" i="68" s="1"/>
  <c r="F52" i="67"/>
  <c r="F577" i="68" s="1"/>
  <c r="K51" i="67"/>
  <c r="J51" i="67"/>
  <c r="J563" i="68" s="1"/>
  <c r="I51" i="67"/>
  <c r="H51" i="67"/>
  <c r="H563" i="68" s="1"/>
  <c r="G51" i="67"/>
  <c r="G563" i="68" s="1"/>
  <c r="F51" i="67"/>
  <c r="F563" i="68" s="1"/>
  <c r="K50" i="67"/>
  <c r="K549" i="68" s="1"/>
  <c r="J50" i="67"/>
  <c r="J549" i="68" s="1"/>
  <c r="I50" i="67"/>
  <c r="I549" i="68" s="1"/>
  <c r="H50" i="67"/>
  <c r="H549" i="68" s="1"/>
  <c r="G50" i="67"/>
  <c r="G549" i="68" s="1"/>
  <c r="F50" i="67"/>
  <c r="F549" i="68" s="1"/>
  <c r="K49" i="67"/>
  <c r="K535" i="68" s="1"/>
  <c r="J49" i="67"/>
  <c r="I49" i="67"/>
  <c r="I535" i="68" s="1"/>
  <c r="H49" i="67"/>
  <c r="H535" i="68" s="1"/>
  <c r="G49" i="67"/>
  <c r="G535" i="68" s="1"/>
  <c r="F49" i="67"/>
  <c r="F535" i="68" s="1"/>
  <c r="K48" i="67"/>
  <c r="J48" i="67"/>
  <c r="I48" i="67"/>
  <c r="I521" i="68" s="1"/>
  <c r="H48" i="67"/>
  <c r="H521" i="68" s="1"/>
  <c r="G48" i="67"/>
  <c r="F48" i="67"/>
  <c r="F521" i="68" s="1"/>
  <c r="K47" i="67"/>
  <c r="K507" i="68" s="1"/>
  <c r="J47" i="67"/>
  <c r="J507" i="68" s="1"/>
  <c r="I47" i="67"/>
  <c r="I507" i="68"/>
  <c r="H47" i="67"/>
  <c r="H507" i="68" s="1"/>
  <c r="G47" i="67"/>
  <c r="F47" i="67"/>
  <c r="K46" i="67"/>
  <c r="L46" i="67" s="1"/>
  <c r="L493" i="68" s="1"/>
  <c r="J46" i="67"/>
  <c r="J493" i="68"/>
  <c r="I46" i="67"/>
  <c r="I493" i="68" s="1"/>
  <c r="H46" i="67"/>
  <c r="G46" i="67"/>
  <c r="G493" i="68" s="1"/>
  <c r="F46" i="67"/>
  <c r="P44" i="67"/>
  <c r="P478" i="68" s="1"/>
  <c r="K42" i="67"/>
  <c r="K450" i="68" s="1"/>
  <c r="J42" i="67"/>
  <c r="J450" i="68" s="1"/>
  <c r="I42" i="67"/>
  <c r="H42" i="67"/>
  <c r="H450" i="68" s="1"/>
  <c r="G42" i="67"/>
  <c r="G450" i="68" s="1"/>
  <c r="F42" i="67"/>
  <c r="F450" i="68" s="1"/>
  <c r="K41" i="67"/>
  <c r="K436" i="68" s="1"/>
  <c r="J41" i="67"/>
  <c r="J436" i="68" s="1"/>
  <c r="I41" i="67"/>
  <c r="I436" i="68" s="1"/>
  <c r="H41" i="67"/>
  <c r="H436" i="68" s="1"/>
  <c r="G41" i="67"/>
  <c r="G436" i="68" s="1"/>
  <c r="F41" i="67"/>
  <c r="F436" i="68" s="1"/>
  <c r="K40" i="67"/>
  <c r="K422" i="68" s="1"/>
  <c r="J40" i="67"/>
  <c r="J422" i="68" s="1"/>
  <c r="I40" i="67"/>
  <c r="I422" i="68" s="1"/>
  <c r="H40" i="67"/>
  <c r="H422" i="68" s="1"/>
  <c r="G40" i="67"/>
  <c r="G422" i="68" s="1"/>
  <c r="F40" i="67"/>
  <c r="K39" i="67"/>
  <c r="K408" i="68" s="1"/>
  <c r="J39" i="67"/>
  <c r="I39" i="67"/>
  <c r="I408" i="68" s="1"/>
  <c r="H39" i="67"/>
  <c r="H408" i="68" s="1"/>
  <c r="G39" i="67"/>
  <c r="G408" i="68" s="1"/>
  <c r="F39" i="67"/>
  <c r="K38" i="67"/>
  <c r="J38" i="67"/>
  <c r="J394" i="68" s="1"/>
  <c r="I38" i="67"/>
  <c r="I394" i="68" s="1"/>
  <c r="H38" i="67"/>
  <c r="H394" i="68" s="1"/>
  <c r="G38" i="67"/>
  <c r="G394" i="68" s="1"/>
  <c r="F38" i="67"/>
  <c r="K37" i="67"/>
  <c r="K380" i="68" s="1"/>
  <c r="J37" i="67"/>
  <c r="J380" i="68" s="1"/>
  <c r="I37" i="67"/>
  <c r="I380" i="68" s="1"/>
  <c r="H37" i="67"/>
  <c r="H380" i="68" s="1"/>
  <c r="G37" i="67"/>
  <c r="F37" i="67"/>
  <c r="F380" i="68" s="1"/>
  <c r="K36" i="67"/>
  <c r="K366" i="68" s="1"/>
  <c r="J36" i="67"/>
  <c r="J366" i="68" s="1"/>
  <c r="I36" i="67"/>
  <c r="I366" i="68" s="1"/>
  <c r="H36" i="67"/>
  <c r="H366" i="68" s="1"/>
  <c r="G36" i="67"/>
  <c r="F36" i="67"/>
  <c r="K35" i="67"/>
  <c r="K352" i="68" s="1"/>
  <c r="J35" i="67"/>
  <c r="J352" i="68" s="1"/>
  <c r="I35" i="67"/>
  <c r="I352" i="68" s="1"/>
  <c r="H35" i="67"/>
  <c r="G35" i="67"/>
  <c r="G352" i="68" s="1"/>
  <c r="F35" i="67"/>
  <c r="F352" i="68" s="1"/>
  <c r="K34" i="67"/>
  <c r="K338" i="68" s="1"/>
  <c r="J34" i="67"/>
  <c r="J338" i="68" s="1"/>
  <c r="I34" i="67"/>
  <c r="I338" i="68"/>
  <c r="H34" i="67"/>
  <c r="H338" i="68" s="1"/>
  <c r="G34" i="67"/>
  <c r="F34" i="67"/>
  <c r="F338" i="68" s="1"/>
  <c r="K33" i="67"/>
  <c r="K324" i="68" s="1"/>
  <c r="J33" i="67"/>
  <c r="J324" i="68" s="1"/>
  <c r="I33" i="67"/>
  <c r="I324" i="68" s="1"/>
  <c r="H33" i="67"/>
  <c r="H324" i="68" s="1"/>
  <c r="G33" i="67"/>
  <c r="G324" i="68" s="1"/>
  <c r="F33" i="67"/>
  <c r="F324" i="68" s="1"/>
  <c r="K32" i="67"/>
  <c r="K310" i="68" s="1"/>
  <c r="J32" i="67"/>
  <c r="J310" i="68"/>
  <c r="I32" i="67"/>
  <c r="I310" i="68" s="1"/>
  <c r="H32" i="67"/>
  <c r="H310" i="68" s="1"/>
  <c r="G32" i="67"/>
  <c r="G310" i="68" s="1"/>
  <c r="F32" i="67"/>
  <c r="F310" i="68" s="1"/>
  <c r="K31" i="67"/>
  <c r="J31" i="67"/>
  <c r="J296" i="68" s="1"/>
  <c r="I31" i="67"/>
  <c r="I296" i="68" s="1"/>
  <c r="H31" i="67"/>
  <c r="H296" i="68" s="1"/>
  <c r="G31" i="67"/>
  <c r="G296" i="68" s="1"/>
  <c r="F31" i="67"/>
  <c r="F296" i="68" s="1"/>
  <c r="K30" i="67"/>
  <c r="K282" i="68" s="1"/>
  <c r="J30" i="67"/>
  <c r="J282" i="68" s="1"/>
  <c r="I30" i="67"/>
  <c r="I282" i="68" s="1"/>
  <c r="H30" i="67"/>
  <c r="H282" i="68" s="1"/>
  <c r="G30" i="67"/>
  <c r="G282" i="68" s="1"/>
  <c r="F30" i="67"/>
  <c r="F282" i="68" s="1"/>
  <c r="K29" i="67"/>
  <c r="K268" i="68" s="1"/>
  <c r="J29" i="67"/>
  <c r="J268" i="68" s="1"/>
  <c r="I29" i="67"/>
  <c r="I268" i="68" s="1"/>
  <c r="H29" i="67"/>
  <c r="H268" i="68" s="1"/>
  <c r="G29" i="67"/>
  <c r="G268" i="68" s="1"/>
  <c r="F29" i="67"/>
  <c r="F268" i="68" s="1"/>
  <c r="K28" i="67"/>
  <c r="K254" i="68"/>
  <c r="J28" i="67"/>
  <c r="J254" i="68" s="1"/>
  <c r="I28" i="67"/>
  <c r="I254" i="68" s="1"/>
  <c r="H28" i="67"/>
  <c r="G28" i="67"/>
  <c r="E17" i="70" s="1"/>
  <c r="F28" i="67"/>
  <c r="K27" i="67"/>
  <c r="K240" i="68" s="1"/>
  <c r="J27" i="67"/>
  <c r="J240" i="68" s="1"/>
  <c r="I27" i="67"/>
  <c r="I240" i="68" s="1"/>
  <c r="H27" i="67"/>
  <c r="G27" i="67"/>
  <c r="G240" i="68" s="1"/>
  <c r="F27" i="67"/>
  <c r="F240" i="68" s="1"/>
  <c r="K26" i="67"/>
  <c r="K226" i="68" s="1"/>
  <c r="J26" i="67"/>
  <c r="I26" i="67"/>
  <c r="I226" i="68" s="1"/>
  <c r="H26" i="67"/>
  <c r="H226" i="68" s="1"/>
  <c r="G26" i="67"/>
  <c r="G226" i="68" s="1"/>
  <c r="F26" i="67"/>
  <c r="K25" i="67"/>
  <c r="K212" i="68" s="1"/>
  <c r="J25" i="67"/>
  <c r="J212" i="68" s="1"/>
  <c r="I25" i="67"/>
  <c r="I212" i="68" s="1"/>
  <c r="H25" i="67"/>
  <c r="G25" i="67"/>
  <c r="F25" i="67"/>
  <c r="K24" i="67"/>
  <c r="K198" i="68" s="1"/>
  <c r="J24" i="67"/>
  <c r="J198" i="68" s="1"/>
  <c r="I24" i="67"/>
  <c r="H24" i="67"/>
  <c r="H198" i="68" s="1"/>
  <c r="G24" i="67"/>
  <c r="G198" i="68" s="1"/>
  <c r="F24" i="67"/>
  <c r="F198" i="68" s="1"/>
  <c r="K23" i="67"/>
  <c r="K184" i="68" s="1"/>
  <c r="J23" i="67"/>
  <c r="J184" i="68" s="1"/>
  <c r="I23" i="67"/>
  <c r="I184" i="68" s="1"/>
  <c r="H23" i="67"/>
  <c r="H184" i="68" s="1"/>
  <c r="G23" i="67"/>
  <c r="F23" i="67"/>
  <c r="F184" i="68" s="1"/>
  <c r="K22" i="67"/>
  <c r="K170" i="68" s="1"/>
  <c r="J22" i="67"/>
  <c r="J170" i="68" s="1"/>
  <c r="I22" i="67"/>
  <c r="I170" i="68" s="1"/>
  <c r="H22" i="67"/>
  <c r="H170" i="68" s="1"/>
  <c r="G22" i="67"/>
  <c r="G170" i="68" s="1"/>
  <c r="F22" i="67"/>
  <c r="F170" i="68" s="1"/>
  <c r="L19" i="67"/>
  <c r="L154" i="68" s="1"/>
  <c r="L18" i="67"/>
  <c r="L140" i="68" s="1"/>
  <c r="L16" i="67"/>
  <c r="L15" i="67"/>
  <c r="L14" i="67"/>
  <c r="L13" i="67"/>
  <c r="K12" i="67"/>
  <c r="K56" i="68" s="1"/>
  <c r="K9" i="67"/>
  <c r="D16" i="50" s="1"/>
  <c r="L8" i="67"/>
  <c r="Z44" i="67"/>
  <c r="AB17" i="67"/>
  <c r="AB12" i="67"/>
  <c r="H10" i="67"/>
  <c r="B6" i="67"/>
  <c r="B3" i="67"/>
  <c r="B2" i="67"/>
  <c r="K55" i="65"/>
  <c r="K614" i="68" s="1"/>
  <c r="J55" i="65"/>
  <c r="J614" i="68" s="1"/>
  <c r="I55" i="65"/>
  <c r="H55" i="65"/>
  <c r="H614" i="68" s="1"/>
  <c r="G55" i="65"/>
  <c r="G614" i="68" s="1"/>
  <c r="F55" i="65"/>
  <c r="F614" i="68" s="1"/>
  <c r="K54" i="65"/>
  <c r="K600" i="68" s="1"/>
  <c r="J54" i="65"/>
  <c r="J600" i="68" s="1"/>
  <c r="I54" i="65"/>
  <c r="I600" i="68" s="1"/>
  <c r="H54" i="65"/>
  <c r="H600" i="68" s="1"/>
  <c r="G54" i="65"/>
  <c r="G600" i="68" s="1"/>
  <c r="F54" i="65"/>
  <c r="F600" i="68" s="1"/>
  <c r="K53" i="65"/>
  <c r="K586" i="68" s="1"/>
  <c r="J53" i="65"/>
  <c r="J586" i="68" s="1"/>
  <c r="I53" i="65"/>
  <c r="I586" i="68" s="1"/>
  <c r="H53" i="65"/>
  <c r="H586" i="68" s="1"/>
  <c r="G53" i="65"/>
  <c r="G586" i="68" s="1"/>
  <c r="F53" i="65"/>
  <c r="K52" i="65"/>
  <c r="K572" i="68" s="1"/>
  <c r="J52" i="65"/>
  <c r="J572" i="68" s="1"/>
  <c r="I52" i="65"/>
  <c r="I572" i="68" s="1"/>
  <c r="H52" i="65"/>
  <c r="H572" i="68" s="1"/>
  <c r="F52" i="65"/>
  <c r="G52" i="65"/>
  <c r="G572" i="68" s="1"/>
  <c r="K51" i="65"/>
  <c r="K558" i="68" s="1"/>
  <c r="J51" i="65"/>
  <c r="J558" i="68" s="1"/>
  <c r="I51" i="65"/>
  <c r="I558" i="68" s="1"/>
  <c r="H51" i="65"/>
  <c r="H558" i="68" s="1"/>
  <c r="G51" i="65"/>
  <c r="G558" i="68" s="1"/>
  <c r="F51" i="65"/>
  <c r="F558" i="68" s="1"/>
  <c r="K50" i="65"/>
  <c r="K544" i="68" s="1"/>
  <c r="J50" i="65"/>
  <c r="J544" i="68" s="1"/>
  <c r="I50" i="65"/>
  <c r="I544" i="68" s="1"/>
  <c r="H50" i="65"/>
  <c r="H544" i="68" s="1"/>
  <c r="G50" i="65"/>
  <c r="F50" i="65"/>
  <c r="F544" i="68" s="1"/>
  <c r="K49" i="65"/>
  <c r="K530" i="68" s="1"/>
  <c r="J49" i="65"/>
  <c r="J530" i="68" s="1"/>
  <c r="I49" i="65"/>
  <c r="I530" i="68" s="1"/>
  <c r="H49" i="65"/>
  <c r="H530" i="68" s="1"/>
  <c r="G49" i="65"/>
  <c r="G530" i="68" s="1"/>
  <c r="F49" i="65"/>
  <c r="F530" i="68" s="1"/>
  <c r="K48" i="65"/>
  <c r="K516" i="68" s="1"/>
  <c r="J48" i="65"/>
  <c r="J516" i="68" s="1"/>
  <c r="I48" i="65"/>
  <c r="I516" i="68" s="1"/>
  <c r="H48" i="65"/>
  <c r="H516" i="68" s="1"/>
  <c r="G48" i="65"/>
  <c r="F48" i="65"/>
  <c r="F516" i="68" s="1"/>
  <c r="K47" i="65"/>
  <c r="K502" i="68" s="1"/>
  <c r="J47" i="65"/>
  <c r="J502" i="68" s="1"/>
  <c r="I47" i="65"/>
  <c r="H47" i="65"/>
  <c r="H502" i="68" s="1"/>
  <c r="G47" i="65"/>
  <c r="G502" i="68" s="1"/>
  <c r="F47" i="65"/>
  <c r="K46" i="65"/>
  <c r="K488" i="68" s="1"/>
  <c r="J46" i="65"/>
  <c r="J488" i="68" s="1"/>
  <c r="I46" i="65"/>
  <c r="I488" i="68" s="1"/>
  <c r="H46" i="65"/>
  <c r="H488" i="68" s="1"/>
  <c r="G46" i="65"/>
  <c r="G488" i="68" s="1"/>
  <c r="F46" i="65"/>
  <c r="F488" i="68" s="1"/>
  <c r="P44" i="65"/>
  <c r="P473" i="68" s="1"/>
  <c r="K42" i="65"/>
  <c r="K445" i="68" s="1"/>
  <c r="J42" i="65"/>
  <c r="J445" i="68" s="1"/>
  <c r="I42" i="65"/>
  <c r="I445" i="68" s="1"/>
  <c r="H42" i="65"/>
  <c r="H445" i="68" s="1"/>
  <c r="G42" i="65"/>
  <c r="G445" i="68" s="1"/>
  <c r="F42" i="65"/>
  <c r="K41" i="65"/>
  <c r="K431" i="68" s="1"/>
  <c r="J41" i="65"/>
  <c r="J431" i="68" s="1"/>
  <c r="I41" i="65"/>
  <c r="H41" i="65"/>
  <c r="H431" i="68" s="1"/>
  <c r="G41" i="65"/>
  <c r="G431" i="68" s="1"/>
  <c r="F41" i="65"/>
  <c r="F431" i="68" s="1"/>
  <c r="K40" i="65"/>
  <c r="J40" i="65"/>
  <c r="J417" i="68" s="1"/>
  <c r="I40" i="65"/>
  <c r="I417" i="68" s="1"/>
  <c r="H40" i="65"/>
  <c r="H417" i="68" s="1"/>
  <c r="G40" i="65"/>
  <c r="G417" i="68" s="1"/>
  <c r="F40" i="65"/>
  <c r="F417" i="68" s="1"/>
  <c r="K39" i="65"/>
  <c r="K403" i="68" s="1"/>
  <c r="J39" i="65"/>
  <c r="J403" i="68" s="1"/>
  <c r="I39" i="65"/>
  <c r="I403" i="68" s="1"/>
  <c r="H39" i="65"/>
  <c r="H403" i="68" s="1"/>
  <c r="G39" i="65"/>
  <c r="G403" i="68" s="1"/>
  <c r="F39" i="65"/>
  <c r="F403" i="68" s="1"/>
  <c r="K38" i="65"/>
  <c r="K389" i="68" s="1"/>
  <c r="J38" i="65"/>
  <c r="J389" i="68" s="1"/>
  <c r="I38" i="65"/>
  <c r="I389" i="68" s="1"/>
  <c r="H38" i="65"/>
  <c r="H389" i="68" s="1"/>
  <c r="G38" i="65"/>
  <c r="G389" i="68" s="1"/>
  <c r="F38" i="65"/>
  <c r="K37" i="65"/>
  <c r="K375" i="68" s="1"/>
  <c r="J37" i="65"/>
  <c r="J375" i="68" s="1"/>
  <c r="I37" i="65"/>
  <c r="I375" i="68" s="1"/>
  <c r="H37" i="65"/>
  <c r="H375" i="68" s="1"/>
  <c r="G37" i="65"/>
  <c r="G375" i="68" s="1"/>
  <c r="F37" i="65"/>
  <c r="F375" i="68" s="1"/>
  <c r="K36" i="65"/>
  <c r="K361" i="68" s="1"/>
  <c r="J36" i="65"/>
  <c r="J361" i="68"/>
  <c r="I36" i="65"/>
  <c r="I361" i="68" s="1"/>
  <c r="H36" i="65"/>
  <c r="H361" i="68" s="1"/>
  <c r="G36" i="65"/>
  <c r="G361" i="68" s="1"/>
  <c r="F36" i="65"/>
  <c r="K35" i="65"/>
  <c r="J35" i="65"/>
  <c r="J347" i="68" s="1"/>
  <c r="I35" i="65"/>
  <c r="I347" i="68" s="1"/>
  <c r="H35" i="65"/>
  <c r="H347" i="68" s="1"/>
  <c r="G35" i="65"/>
  <c r="G347" i="68" s="1"/>
  <c r="F35" i="65"/>
  <c r="F347" i="68" s="1"/>
  <c r="K34" i="65"/>
  <c r="K333" i="68" s="1"/>
  <c r="J34" i="65"/>
  <c r="J333" i="68"/>
  <c r="I34" i="65"/>
  <c r="H34" i="65"/>
  <c r="H333" i="68" s="1"/>
  <c r="G34" i="65"/>
  <c r="G333" i="68" s="1"/>
  <c r="F34" i="65"/>
  <c r="F333" i="68" s="1"/>
  <c r="K33" i="65"/>
  <c r="K319" i="68" s="1"/>
  <c r="J33" i="65"/>
  <c r="J319" i="68" s="1"/>
  <c r="I33" i="65"/>
  <c r="I319" i="68" s="1"/>
  <c r="H33" i="65"/>
  <c r="H319" i="68" s="1"/>
  <c r="G33" i="65"/>
  <c r="G319" i="68" s="1"/>
  <c r="F33" i="65"/>
  <c r="K32" i="65"/>
  <c r="K305" i="68" s="1"/>
  <c r="J32" i="65"/>
  <c r="J305" i="68" s="1"/>
  <c r="I32" i="65"/>
  <c r="I305" i="68" s="1"/>
  <c r="H32" i="65"/>
  <c r="H305" i="68" s="1"/>
  <c r="G32" i="65"/>
  <c r="G305" i="68" s="1"/>
  <c r="F32" i="65"/>
  <c r="F305" i="68" s="1"/>
  <c r="K31" i="65"/>
  <c r="K291" i="68" s="1"/>
  <c r="J31" i="65"/>
  <c r="J291" i="68" s="1"/>
  <c r="I31" i="65"/>
  <c r="I291" i="68" s="1"/>
  <c r="H31" i="65"/>
  <c r="G31" i="65"/>
  <c r="G291" i="68" s="1"/>
  <c r="F31" i="65"/>
  <c r="F291" i="68" s="1"/>
  <c r="K30" i="65"/>
  <c r="J30" i="65"/>
  <c r="J277" i="68" s="1"/>
  <c r="I30" i="65"/>
  <c r="I277" i="68" s="1"/>
  <c r="H30" i="65"/>
  <c r="H277" i="68" s="1"/>
  <c r="G30" i="65"/>
  <c r="F30" i="65"/>
  <c r="F277" i="68" s="1"/>
  <c r="K29" i="65"/>
  <c r="K263" i="68" s="1"/>
  <c r="J29" i="65"/>
  <c r="J263" i="68" s="1"/>
  <c r="I29" i="65"/>
  <c r="I263" i="68" s="1"/>
  <c r="H29" i="65"/>
  <c r="H263" i="68" s="1"/>
  <c r="G29" i="65"/>
  <c r="G263" i="68" s="1"/>
  <c r="F29" i="65"/>
  <c r="F263" i="68" s="1"/>
  <c r="K28" i="65"/>
  <c r="K249" i="68" s="1"/>
  <c r="J28" i="65"/>
  <c r="J249" i="68" s="1"/>
  <c r="I28" i="65"/>
  <c r="I249" i="68"/>
  <c r="H28" i="65"/>
  <c r="G28" i="65"/>
  <c r="F28" i="65"/>
  <c r="K27" i="65"/>
  <c r="K235" i="68" s="1"/>
  <c r="J27" i="65"/>
  <c r="J235" i="68" s="1"/>
  <c r="I27" i="65"/>
  <c r="I235" i="68" s="1"/>
  <c r="H27" i="65"/>
  <c r="G27" i="65"/>
  <c r="G235" i="68" s="1"/>
  <c r="F27" i="65"/>
  <c r="F235" i="68" s="1"/>
  <c r="K26" i="65"/>
  <c r="K221" i="68" s="1"/>
  <c r="J26" i="65"/>
  <c r="I26" i="65"/>
  <c r="H26" i="65"/>
  <c r="H221" i="68" s="1"/>
  <c r="G26" i="65"/>
  <c r="G221" i="68" s="1"/>
  <c r="F26" i="65"/>
  <c r="F221" i="68" s="1"/>
  <c r="K25" i="65"/>
  <c r="K207" i="68" s="1"/>
  <c r="J25" i="65"/>
  <c r="J207" i="68" s="1"/>
  <c r="I25" i="65"/>
  <c r="I207" i="68" s="1"/>
  <c r="H25" i="65"/>
  <c r="G25" i="65"/>
  <c r="G207" i="68" s="1"/>
  <c r="F25" i="65"/>
  <c r="F207" i="68" s="1"/>
  <c r="K24" i="65"/>
  <c r="K193" i="68" s="1"/>
  <c r="J24" i="65"/>
  <c r="J193" i="68" s="1"/>
  <c r="I24" i="65"/>
  <c r="I193" i="68" s="1"/>
  <c r="H24" i="65"/>
  <c r="F24" i="65"/>
  <c r="G24" i="65"/>
  <c r="G193" i="68" s="1"/>
  <c r="K23" i="65"/>
  <c r="K179" i="68" s="1"/>
  <c r="J23" i="65"/>
  <c r="J179" i="68" s="1"/>
  <c r="I23" i="65"/>
  <c r="I179" i="68" s="1"/>
  <c r="H23" i="65"/>
  <c r="F18" i="70" s="1"/>
  <c r="G23" i="65"/>
  <c r="F23" i="65"/>
  <c r="F179" i="68" s="1"/>
  <c r="K22" i="65"/>
  <c r="K165" i="68" s="1"/>
  <c r="J22" i="65"/>
  <c r="I22" i="65"/>
  <c r="I165" i="68" s="1"/>
  <c r="H22" i="65"/>
  <c r="H165" i="68" s="1"/>
  <c r="G22" i="65"/>
  <c r="G165" i="68" s="1"/>
  <c r="F22" i="65"/>
  <c r="F165" i="68" s="1"/>
  <c r="L19" i="65"/>
  <c r="L149" i="68" s="1"/>
  <c r="L18" i="65"/>
  <c r="L135" i="68" s="1"/>
  <c r="L16" i="65"/>
  <c r="E18" i="63" s="1"/>
  <c r="L15" i="65"/>
  <c r="G17" i="50" s="1"/>
  <c r="L14" i="65"/>
  <c r="K14" i="65" s="1"/>
  <c r="L13" i="65"/>
  <c r="K13" i="65" s="1"/>
  <c r="K65" i="68" s="1"/>
  <c r="K12" i="65"/>
  <c r="K51" i="68" s="1"/>
  <c r="K9" i="65"/>
  <c r="D17" i="50" s="1"/>
  <c r="L8" i="65"/>
  <c r="L8" i="68" s="1"/>
  <c r="K55" i="64"/>
  <c r="K624" i="68" s="1"/>
  <c r="J55" i="64"/>
  <c r="J624" i="68" s="1"/>
  <c r="I55" i="64"/>
  <c r="I624" i="68" s="1"/>
  <c r="H55" i="64"/>
  <c r="H624" i="68" s="1"/>
  <c r="G55" i="64"/>
  <c r="F55" i="64"/>
  <c r="F624" i="68"/>
  <c r="K54" i="64"/>
  <c r="K610" i="68" s="1"/>
  <c r="J54" i="64"/>
  <c r="J610" i="68" s="1"/>
  <c r="I54" i="64"/>
  <c r="I610" i="68" s="1"/>
  <c r="H54" i="64"/>
  <c r="H610" i="68" s="1"/>
  <c r="G54" i="64"/>
  <c r="G610" i="68" s="1"/>
  <c r="F54" i="64"/>
  <c r="K53" i="64"/>
  <c r="K596" i="68" s="1"/>
  <c r="J53" i="64"/>
  <c r="J596" i="68" s="1"/>
  <c r="I53" i="64"/>
  <c r="I596" i="68" s="1"/>
  <c r="H53" i="64"/>
  <c r="H596" i="68" s="1"/>
  <c r="G53" i="64"/>
  <c r="G596" i="68" s="1"/>
  <c r="F53" i="64"/>
  <c r="K52" i="64"/>
  <c r="K582" i="68" s="1"/>
  <c r="J52" i="64"/>
  <c r="I52" i="64"/>
  <c r="H52" i="64"/>
  <c r="H582" i="68" s="1"/>
  <c r="G52" i="64"/>
  <c r="G582" i="68" s="1"/>
  <c r="F52" i="64"/>
  <c r="F582" i="68" s="1"/>
  <c r="K51" i="64"/>
  <c r="K568" i="68" s="1"/>
  <c r="J51" i="64"/>
  <c r="J568" i="68" s="1"/>
  <c r="I51" i="64"/>
  <c r="I568" i="68" s="1"/>
  <c r="H51" i="64"/>
  <c r="H568" i="68" s="1"/>
  <c r="G51" i="64"/>
  <c r="G568" i="68" s="1"/>
  <c r="F51" i="64"/>
  <c r="K50" i="64"/>
  <c r="K554" i="68" s="1"/>
  <c r="J50" i="64"/>
  <c r="J554" i="68" s="1"/>
  <c r="I50" i="64"/>
  <c r="H50" i="64"/>
  <c r="H554" i="68" s="1"/>
  <c r="G50" i="64"/>
  <c r="G554" i="68" s="1"/>
  <c r="F50" i="64"/>
  <c r="F554" i="68" s="1"/>
  <c r="K49" i="64"/>
  <c r="K540" i="68" s="1"/>
  <c r="J49" i="64"/>
  <c r="J540" i="68" s="1"/>
  <c r="I49" i="64"/>
  <c r="I540" i="68" s="1"/>
  <c r="H49" i="64"/>
  <c r="H540" i="68" s="1"/>
  <c r="G49" i="64"/>
  <c r="F49" i="64"/>
  <c r="F540" i="68" s="1"/>
  <c r="K48" i="64"/>
  <c r="K526" i="68" s="1"/>
  <c r="J48" i="64"/>
  <c r="J526" i="68" s="1"/>
  <c r="I48" i="64"/>
  <c r="H48" i="64"/>
  <c r="H526" i="68" s="1"/>
  <c r="G48" i="64"/>
  <c r="G526" i="68" s="1"/>
  <c r="F48" i="64"/>
  <c r="F526" i="68" s="1"/>
  <c r="K47" i="64"/>
  <c r="K512" i="68" s="1"/>
  <c r="J47" i="64"/>
  <c r="J512" i="68" s="1"/>
  <c r="I47" i="64"/>
  <c r="H47" i="64"/>
  <c r="H512" i="68" s="1"/>
  <c r="G47" i="64"/>
  <c r="G512" i="68" s="1"/>
  <c r="F47" i="64"/>
  <c r="F512" i="68" s="1"/>
  <c r="K46" i="64"/>
  <c r="J46" i="64"/>
  <c r="J498" i="68" s="1"/>
  <c r="I46" i="64"/>
  <c r="H46" i="64"/>
  <c r="H498" i="68" s="1"/>
  <c r="G46" i="64"/>
  <c r="G498" i="68" s="1"/>
  <c r="F46" i="64"/>
  <c r="F498" i="68" s="1"/>
  <c r="P44" i="64"/>
  <c r="P483" i="68" s="1"/>
  <c r="K42" i="64"/>
  <c r="K455" i="68" s="1"/>
  <c r="J42" i="64"/>
  <c r="J455" i="68" s="1"/>
  <c r="I42" i="64"/>
  <c r="I455" i="68" s="1"/>
  <c r="H42" i="64"/>
  <c r="H455" i="68" s="1"/>
  <c r="G42" i="64"/>
  <c r="F42" i="64"/>
  <c r="F455" i="68" s="1"/>
  <c r="K41" i="64"/>
  <c r="K441" i="68" s="1"/>
  <c r="J41" i="64"/>
  <c r="J441" i="68" s="1"/>
  <c r="I41" i="64"/>
  <c r="I441" i="68" s="1"/>
  <c r="H41" i="64"/>
  <c r="H441" i="68" s="1"/>
  <c r="G41" i="64"/>
  <c r="G441" i="68" s="1"/>
  <c r="F41" i="64"/>
  <c r="F441" i="68" s="1"/>
  <c r="K40" i="64"/>
  <c r="K427" i="68" s="1"/>
  <c r="J40" i="64"/>
  <c r="J427" i="68" s="1"/>
  <c r="I40" i="64"/>
  <c r="I427" i="68" s="1"/>
  <c r="H40" i="64"/>
  <c r="G40" i="64"/>
  <c r="G427" i="68" s="1"/>
  <c r="F40" i="64"/>
  <c r="F427" i="68" s="1"/>
  <c r="K39" i="64"/>
  <c r="K413" i="68" s="1"/>
  <c r="J39" i="64"/>
  <c r="J413" i="68" s="1"/>
  <c r="I39" i="64"/>
  <c r="I413" i="68" s="1"/>
  <c r="H39" i="64"/>
  <c r="H413" i="68" s="1"/>
  <c r="G39" i="64"/>
  <c r="G413" i="68" s="1"/>
  <c r="F39" i="64"/>
  <c r="K38" i="64"/>
  <c r="K399" i="68" s="1"/>
  <c r="J38" i="64"/>
  <c r="J399" i="68"/>
  <c r="I38" i="64"/>
  <c r="I399" i="68" s="1"/>
  <c r="H38" i="64"/>
  <c r="G38" i="64"/>
  <c r="G399" i="68" s="1"/>
  <c r="F38" i="64"/>
  <c r="F399" i="68" s="1"/>
  <c r="K37" i="64"/>
  <c r="K385" i="68" s="1"/>
  <c r="J37" i="64"/>
  <c r="J385" i="68" s="1"/>
  <c r="I37" i="64"/>
  <c r="I385" i="68" s="1"/>
  <c r="H37" i="64"/>
  <c r="H385" i="68" s="1"/>
  <c r="G37" i="64"/>
  <c r="G385" i="68" s="1"/>
  <c r="F37" i="64"/>
  <c r="F385" i="68" s="1"/>
  <c r="K36" i="64"/>
  <c r="K371" i="68" s="1"/>
  <c r="J36" i="64"/>
  <c r="J371" i="68" s="1"/>
  <c r="I36" i="64"/>
  <c r="I371" i="68" s="1"/>
  <c r="H36" i="64"/>
  <c r="G36" i="64"/>
  <c r="G371" i="68" s="1"/>
  <c r="F36" i="64"/>
  <c r="F371" i="68" s="1"/>
  <c r="K35" i="64"/>
  <c r="K357" i="68" s="1"/>
  <c r="J35" i="64"/>
  <c r="J357" i="68" s="1"/>
  <c r="I35" i="64"/>
  <c r="H35" i="64"/>
  <c r="H357" i="68" s="1"/>
  <c r="G35" i="64"/>
  <c r="G357" i="68" s="1"/>
  <c r="F35" i="64"/>
  <c r="F357" i="68" s="1"/>
  <c r="K34" i="64"/>
  <c r="K343" i="68" s="1"/>
  <c r="J34" i="64"/>
  <c r="J343" i="68" s="1"/>
  <c r="I34" i="64"/>
  <c r="I343" i="68" s="1"/>
  <c r="H34" i="64"/>
  <c r="G34" i="64"/>
  <c r="G343" i="68" s="1"/>
  <c r="F34" i="64"/>
  <c r="K33" i="64"/>
  <c r="K329" i="68" s="1"/>
  <c r="J33" i="64"/>
  <c r="J329" i="68" s="1"/>
  <c r="I33" i="64"/>
  <c r="I329" i="68" s="1"/>
  <c r="H33" i="64"/>
  <c r="H329" i="68" s="1"/>
  <c r="G33" i="64"/>
  <c r="G329" i="68" s="1"/>
  <c r="F33" i="64"/>
  <c r="F329" i="68" s="1"/>
  <c r="K32" i="64"/>
  <c r="K315" i="68" s="1"/>
  <c r="J32" i="64"/>
  <c r="J315" i="68" s="1"/>
  <c r="I32" i="64"/>
  <c r="I315" i="68" s="1"/>
  <c r="H32" i="64"/>
  <c r="G32" i="64"/>
  <c r="G315" i="68" s="1"/>
  <c r="F32" i="64"/>
  <c r="F315" i="68" s="1"/>
  <c r="K31" i="64"/>
  <c r="K301" i="68" s="1"/>
  <c r="J31" i="64"/>
  <c r="J301" i="68" s="1"/>
  <c r="I31" i="64"/>
  <c r="I301" i="68" s="1"/>
  <c r="H31" i="64"/>
  <c r="H301" i="68" s="1"/>
  <c r="G31" i="64"/>
  <c r="G301" i="68" s="1"/>
  <c r="F31" i="64"/>
  <c r="F301" i="68" s="1"/>
  <c r="K30" i="64"/>
  <c r="K287" i="68" s="1"/>
  <c r="J30" i="64"/>
  <c r="J287" i="68"/>
  <c r="I30" i="64"/>
  <c r="H30" i="64"/>
  <c r="G30" i="64"/>
  <c r="G287" i="68" s="1"/>
  <c r="F30" i="64"/>
  <c r="F287" i="68" s="1"/>
  <c r="K29" i="64"/>
  <c r="K273" i="68" s="1"/>
  <c r="J29" i="64"/>
  <c r="J273" i="68" s="1"/>
  <c r="I29" i="64"/>
  <c r="I273" i="68" s="1"/>
  <c r="H29" i="64"/>
  <c r="H273" i="68" s="1"/>
  <c r="G29" i="64"/>
  <c r="G273" i="68" s="1"/>
  <c r="F29" i="64"/>
  <c r="F273" i="68" s="1"/>
  <c r="K28" i="64"/>
  <c r="K259" i="68" s="1"/>
  <c r="J28" i="64"/>
  <c r="J259" i="68" s="1"/>
  <c r="I28" i="64"/>
  <c r="I259" i="68" s="1"/>
  <c r="H28" i="64"/>
  <c r="H259" i="68" s="1"/>
  <c r="G28" i="64"/>
  <c r="E16" i="70" s="1"/>
  <c r="F28" i="64"/>
  <c r="F259" i="68" s="1"/>
  <c r="K27" i="64"/>
  <c r="K245" i="68" s="1"/>
  <c r="J27" i="64"/>
  <c r="J245" i="68" s="1"/>
  <c r="I27" i="64"/>
  <c r="I245" i="68" s="1"/>
  <c r="H27" i="64"/>
  <c r="G27" i="64"/>
  <c r="G245" i="68" s="1"/>
  <c r="F27" i="64"/>
  <c r="K26" i="64"/>
  <c r="J26" i="64"/>
  <c r="J231" i="68" s="1"/>
  <c r="I26" i="64"/>
  <c r="I231" i="68" s="1"/>
  <c r="H26" i="64"/>
  <c r="H231" i="68" s="1"/>
  <c r="G26" i="64"/>
  <c r="G231" i="68" s="1"/>
  <c r="F26" i="64"/>
  <c r="F231" i="68" s="1"/>
  <c r="K25" i="64"/>
  <c r="K217" i="68" s="1"/>
  <c r="J25" i="64"/>
  <c r="J217" i="68"/>
  <c r="I25" i="64"/>
  <c r="I217" i="68" s="1"/>
  <c r="H25" i="64"/>
  <c r="H217" i="68" s="1"/>
  <c r="G25" i="64"/>
  <c r="G217" i="68" s="1"/>
  <c r="F25" i="64"/>
  <c r="K24" i="64"/>
  <c r="K203" i="68" s="1"/>
  <c r="J24" i="64"/>
  <c r="I24" i="64"/>
  <c r="H24" i="64"/>
  <c r="H203" i="68" s="1"/>
  <c r="G24" i="64"/>
  <c r="G203" i="68" s="1"/>
  <c r="F24" i="64"/>
  <c r="F203" i="68" s="1"/>
  <c r="K23" i="64"/>
  <c r="K189" i="68" s="1"/>
  <c r="J23" i="64"/>
  <c r="I23" i="64"/>
  <c r="I189" i="68" s="1"/>
  <c r="H23" i="64"/>
  <c r="H189" i="68" s="1"/>
  <c r="G23" i="64"/>
  <c r="F23" i="64"/>
  <c r="K22" i="64"/>
  <c r="K175" i="68" s="1"/>
  <c r="J22" i="64"/>
  <c r="J175" i="68" s="1"/>
  <c r="I22" i="64"/>
  <c r="I175" i="68" s="1"/>
  <c r="H22" i="64"/>
  <c r="H175" i="68" s="1"/>
  <c r="G22" i="64"/>
  <c r="F22" i="64"/>
  <c r="F175" i="68" s="1"/>
  <c r="L19" i="64"/>
  <c r="L159" i="68" s="1"/>
  <c r="L18" i="64"/>
  <c r="L145" i="68" s="1"/>
  <c r="L16" i="64"/>
  <c r="L15" i="64"/>
  <c r="G15" i="50" s="1"/>
  <c r="L14" i="64"/>
  <c r="L89" i="68" s="1"/>
  <c r="L13" i="64"/>
  <c r="L75" i="68" s="1"/>
  <c r="K12" i="64"/>
  <c r="K61" i="68" s="1"/>
  <c r="K9" i="64"/>
  <c r="K32" i="68" s="1"/>
  <c r="L8" i="64"/>
  <c r="H10" i="65"/>
  <c r="H10" i="64"/>
  <c r="GV27" i="2"/>
  <c r="GU27" i="2"/>
  <c r="GT27" i="2"/>
  <c r="O27" i="2"/>
  <c r="N27" i="2"/>
  <c r="M27" i="2"/>
  <c r="L27" i="2"/>
  <c r="E27" i="2"/>
  <c r="D27" i="2"/>
  <c r="L660" i="68" s="1"/>
  <c r="A27" i="2"/>
  <c r="K8" i="65"/>
  <c r="G259" i="68"/>
  <c r="G184" i="68"/>
  <c r="D17" i="70"/>
  <c r="H249" i="68"/>
  <c r="G18" i="70"/>
  <c r="K13" i="64"/>
  <c r="K75" i="68" s="1"/>
  <c r="G179" i="68"/>
  <c r="D18" i="70"/>
  <c r="H179" i="68"/>
  <c r="H207" i="68"/>
  <c r="H235" i="68"/>
  <c r="H291" i="68"/>
  <c r="F445" i="68"/>
  <c r="I502" i="68"/>
  <c r="G516" i="68"/>
  <c r="I614" i="68"/>
  <c r="K27" i="68"/>
  <c r="L98" i="68"/>
  <c r="G16" i="50"/>
  <c r="H212" i="68"/>
  <c r="F226" i="68"/>
  <c r="H240" i="68"/>
  <c r="F254" i="68"/>
  <c r="F366" i="68"/>
  <c r="F394" i="68"/>
  <c r="F422" i="68"/>
  <c r="G521" i="68"/>
  <c r="I563" i="68"/>
  <c r="I619" i="68"/>
  <c r="F193" i="68"/>
  <c r="K16" i="67"/>
  <c r="K112" i="68" s="1"/>
  <c r="L112" i="68"/>
  <c r="H16" i="50"/>
  <c r="E17" i="63"/>
  <c r="H493" i="68"/>
  <c r="F591" i="68"/>
  <c r="J189" i="68"/>
  <c r="F217" i="68"/>
  <c r="F245" i="68"/>
  <c r="H287" i="68"/>
  <c r="H343" i="68"/>
  <c r="H371" i="68"/>
  <c r="H427" i="68"/>
  <c r="I498" i="68"/>
  <c r="I526" i="68"/>
  <c r="I582" i="68"/>
  <c r="G624" i="68"/>
  <c r="L65" i="68"/>
  <c r="E17" i="50"/>
  <c r="L70" i="68"/>
  <c r="L16" i="50"/>
  <c r="P59" i="61"/>
  <c r="O48" i="67" s="1"/>
  <c r="O521" i="68" s="1"/>
  <c r="P61" i="61"/>
  <c r="O48" i="65" s="1"/>
  <c r="O516" i="68" s="1"/>
  <c r="P56" i="61"/>
  <c r="O48" i="64" s="1"/>
  <c r="O526" i="68" s="1"/>
  <c r="P49" i="61"/>
  <c r="O48" i="12" s="1"/>
  <c r="O525" i="68" s="1"/>
  <c r="Q686" i="68"/>
  <c r="AB16" i="67"/>
  <c r="G14" i="63"/>
  <c r="G13" i="63"/>
  <c r="G12" i="63"/>
  <c r="G11" i="63"/>
  <c r="G9" i="63"/>
  <c r="G7" i="63"/>
  <c r="G8" i="63"/>
  <c r="F14" i="63"/>
  <c r="F13" i="63"/>
  <c r="F12" i="63"/>
  <c r="F11" i="63"/>
  <c r="F9" i="63"/>
  <c r="F8" i="63"/>
  <c r="F7" i="63"/>
  <c r="P44" i="61"/>
  <c r="P35" i="61"/>
  <c r="P33" i="61"/>
  <c r="O48" i="9" s="1"/>
  <c r="O524" i="68" s="1"/>
  <c r="P32" i="61"/>
  <c r="P24" i="61"/>
  <c r="O48" i="7" s="1"/>
  <c r="O518" i="68" s="1"/>
  <c r="P15" i="61"/>
  <c r="O48" i="6" s="1"/>
  <c r="O517" i="68" s="1"/>
  <c r="P10" i="61"/>
  <c r="P6" i="61"/>
  <c r="O48" i="1" s="1"/>
  <c r="O522" i="68" s="1"/>
  <c r="C14" i="58"/>
  <c r="C13" i="58"/>
  <c r="C11" i="58"/>
  <c r="C15" i="58"/>
  <c r="C10" i="58"/>
  <c r="C9" i="58"/>
  <c r="C8" i="58"/>
  <c r="C7" i="58"/>
  <c r="C14" i="57"/>
  <c r="C13" i="57"/>
  <c r="C12" i="57"/>
  <c r="C11" i="57"/>
  <c r="C10" i="57"/>
  <c r="C9" i="57"/>
  <c r="C8" i="57"/>
  <c r="C7" i="57"/>
  <c r="B15" i="50"/>
  <c r="B16" i="63"/>
  <c r="Z44" i="65"/>
  <c r="AB17" i="65"/>
  <c r="AB12" i="65"/>
  <c r="B6" i="65"/>
  <c r="B3" i="65"/>
  <c r="B2" i="65"/>
  <c r="L15" i="50"/>
  <c r="Z44" i="64"/>
  <c r="AB17" i="64"/>
  <c r="AB12" i="64"/>
  <c r="B6" i="64"/>
  <c r="B3" i="64"/>
  <c r="B2" i="64"/>
  <c r="D16" i="63"/>
  <c r="E15" i="50"/>
  <c r="L65" i="12"/>
  <c r="L65" i="11"/>
  <c r="L65" i="10"/>
  <c r="L65" i="9"/>
  <c r="L65" i="8"/>
  <c r="L65" i="7"/>
  <c r="L65" i="6"/>
  <c r="L65" i="5"/>
  <c r="L65" i="1"/>
  <c r="B14" i="63"/>
  <c r="B13" i="63"/>
  <c r="B12" i="63"/>
  <c r="B11" i="63"/>
  <c r="B10" i="63"/>
  <c r="B9" i="63"/>
  <c r="B8" i="63"/>
  <c r="B7" i="63"/>
  <c r="L19" i="12"/>
  <c r="L158" i="68" s="1"/>
  <c r="L18" i="12"/>
  <c r="L144" i="68" s="1"/>
  <c r="L19" i="11"/>
  <c r="L160" i="68" s="1"/>
  <c r="L18" i="11"/>
  <c r="L146" i="68" s="1"/>
  <c r="L19" i="10"/>
  <c r="L156" i="68" s="1"/>
  <c r="L18" i="10"/>
  <c r="L142" i="68" s="1"/>
  <c r="L19" i="9"/>
  <c r="L18" i="9"/>
  <c r="L19" i="8"/>
  <c r="L153" i="68" s="1"/>
  <c r="L18" i="8"/>
  <c r="L139" i="68" s="1"/>
  <c r="L19" i="7"/>
  <c r="L151" i="68" s="1"/>
  <c r="L18" i="7"/>
  <c r="L137" i="68" s="1"/>
  <c r="L19" i="6"/>
  <c r="L150" i="68" s="1"/>
  <c r="L18" i="6"/>
  <c r="L136" i="68" s="1"/>
  <c r="L19" i="5"/>
  <c r="L152" i="68" s="1"/>
  <c r="L18" i="5"/>
  <c r="L138" i="68" s="1"/>
  <c r="L19" i="1"/>
  <c r="L6" i="50" s="1"/>
  <c r="L18" i="1"/>
  <c r="K6" i="50" s="1"/>
  <c r="K8" i="50"/>
  <c r="K9" i="50"/>
  <c r="O48" i="11"/>
  <c r="O527" i="68" s="1"/>
  <c r="O48" i="10"/>
  <c r="O523" i="68" s="1"/>
  <c r="O48" i="8"/>
  <c r="O520" i="68"/>
  <c r="G44" i="59"/>
  <c r="G50" i="59" s="1"/>
  <c r="B23" i="59"/>
  <c r="B44" i="59" s="1"/>
  <c r="P44" i="7"/>
  <c r="P475" i="68" s="1"/>
  <c r="Z44" i="54"/>
  <c r="S43" i="54"/>
  <c r="P44" i="12"/>
  <c r="P482" i="68" s="1"/>
  <c r="P44" i="11"/>
  <c r="P484" i="68" s="1"/>
  <c r="P44" i="10"/>
  <c r="P480" i="68" s="1"/>
  <c r="P44" i="9"/>
  <c r="P481" i="68" s="1"/>
  <c r="P44" i="8"/>
  <c r="P477" i="68" s="1"/>
  <c r="P44" i="6"/>
  <c r="P474" i="68" s="1"/>
  <c r="P44" i="5"/>
  <c r="P476" i="68" s="1"/>
  <c r="P44" i="1"/>
  <c r="P479" i="68" s="1"/>
  <c r="Z44" i="5"/>
  <c r="Z44" i="6"/>
  <c r="Z44" i="7"/>
  <c r="Z44" i="8"/>
  <c r="Z44" i="9"/>
  <c r="Z44" i="10"/>
  <c r="Z44" i="11"/>
  <c r="Z44" i="12"/>
  <c r="Z44" i="1"/>
  <c r="J18" i="60"/>
  <c r="I18" i="60"/>
  <c r="H18" i="60"/>
  <c r="J17" i="60"/>
  <c r="I17" i="60"/>
  <c r="H17" i="60"/>
  <c r="J16" i="60"/>
  <c r="I16" i="60"/>
  <c r="H16" i="60"/>
  <c r="J15" i="60"/>
  <c r="I15" i="60"/>
  <c r="H15" i="60"/>
  <c r="J14" i="60"/>
  <c r="I14" i="60"/>
  <c r="H14" i="60"/>
  <c r="J13" i="60"/>
  <c r="I13" i="60"/>
  <c r="H13" i="60"/>
  <c r="J12" i="60"/>
  <c r="I12" i="60"/>
  <c r="H12" i="60"/>
  <c r="J11" i="60"/>
  <c r="I11" i="60"/>
  <c r="H11" i="60"/>
  <c r="J10" i="60"/>
  <c r="I10" i="60"/>
  <c r="H10" i="60"/>
  <c r="D24" i="58"/>
  <c r="D22" i="57"/>
  <c r="F63" i="54"/>
  <c r="G63" i="54"/>
  <c r="H63" i="54"/>
  <c r="I63" i="54"/>
  <c r="J63" i="54"/>
  <c r="K63" i="54"/>
  <c r="L63" i="54"/>
  <c r="L64" i="54"/>
  <c r="K55" i="1"/>
  <c r="K620" i="68" s="1"/>
  <c r="J55" i="1"/>
  <c r="J620" i="68" s="1"/>
  <c r="I55" i="1"/>
  <c r="I620" i="68" s="1"/>
  <c r="H55" i="1"/>
  <c r="H620" i="68" s="1"/>
  <c r="G55" i="1"/>
  <c r="G620" i="68" s="1"/>
  <c r="F55" i="1"/>
  <c r="F620" i="68" s="1"/>
  <c r="K54" i="1"/>
  <c r="K606" i="68" s="1"/>
  <c r="J54" i="1"/>
  <c r="J606" i="68" s="1"/>
  <c r="I54" i="1"/>
  <c r="I606" i="68" s="1"/>
  <c r="H54" i="1"/>
  <c r="H606" i="68" s="1"/>
  <c r="G54" i="1"/>
  <c r="G606" i="68" s="1"/>
  <c r="F54" i="1"/>
  <c r="F606" i="68" s="1"/>
  <c r="K53" i="1"/>
  <c r="K592" i="68" s="1"/>
  <c r="J53" i="1"/>
  <c r="J592" i="68" s="1"/>
  <c r="I53" i="1"/>
  <c r="I592" i="68" s="1"/>
  <c r="H53" i="1"/>
  <c r="H592" i="68" s="1"/>
  <c r="G53" i="1"/>
  <c r="G592" i="68" s="1"/>
  <c r="F53" i="1"/>
  <c r="F592" i="68" s="1"/>
  <c r="K52" i="1"/>
  <c r="K578" i="68" s="1"/>
  <c r="J52" i="1"/>
  <c r="J578" i="68" s="1"/>
  <c r="I52" i="1"/>
  <c r="I578" i="68" s="1"/>
  <c r="H52" i="1"/>
  <c r="H578" i="68" s="1"/>
  <c r="G52" i="1"/>
  <c r="G578" i="68" s="1"/>
  <c r="F52" i="1"/>
  <c r="F578" i="68" s="1"/>
  <c r="K51" i="1"/>
  <c r="K564" i="68" s="1"/>
  <c r="J51" i="1"/>
  <c r="J564" i="68" s="1"/>
  <c r="I51" i="1"/>
  <c r="I564" i="68" s="1"/>
  <c r="H51" i="1"/>
  <c r="H564" i="68" s="1"/>
  <c r="G51" i="1"/>
  <c r="G564" i="68" s="1"/>
  <c r="F51" i="1"/>
  <c r="F564" i="68" s="1"/>
  <c r="K50" i="1"/>
  <c r="K550" i="68" s="1"/>
  <c r="J50" i="1"/>
  <c r="J550" i="68" s="1"/>
  <c r="I50" i="1"/>
  <c r="I550" i="68" s="1"/>
  <c r="H50" i="1"/>
  <c r="H550" i="68" s="1"/>
  <c r="G50" i="1"/>
  <c r="G550" i="68"/>
  <c r="F50" i="1"/>
  <c r="F550" i="68" s="1"/>
  <c r="K49" i="1"/>
  <c r="K536" i="68" s="1"/>
  <c r="J49" i="1"/>
  <c r="J536" i="68" s="1"/>
  <c r="I49" i="1"/>
  <c r="I536" i="68" s="1"/>
  <c r="H49" i="1"/>
  <c r="H536" i="68" s="1"/>
  <c r="G49" i="1"/>
  <c r="G536" i="68" s="1"/>
  <c r="F49" i="1"/>
  <c r="F536" i="68" s="1"/>
  <c r="K48" i="1"/>
  <c r="K522" i="68" s="1"/>
  <c r="J48" i="1"/>
  <c r="J522" i="68" s="1"/>
  <c r="I48" i="1"/>
  <c r="I522" i="68" s="1"/>
  <c r="H48" i="1"/>
  <c r="H522" i="68" s="1"/>
  <c r="G48" i="1"/>
  <c r="G522" i="68" s="1"/>
  <c r="F48" i="1"/>
  <c r="F522" i="68" s="1"/>
  <c r="K47" i="1"/>
  <c r="K508" i="68" s="1"/>
  <c r="J47" i="1"/>
  <c r="J508" i="68" s="1"/>
  <c r="I47" i="1"/>
  <c r="I508" i="68" s="1"/>
  <c r="H47" i="1"/>
  <c r="H508" i="68" s="1"/>
  <c r="G47" i="1"/>
  <c r="G508" i="68" s="1"/>
  <c r="F47" i="1"/>
  <c r="F508" i="68" s="1"/>
  <c r="K46" i="1"/>
  <c r="K494" i="68" s="1"/>
  <c r="J46" i="1"/>
  <c r="J494" i="68" s="1"/>
  <c r="I46" i="1"/>
  <c r="I494" i="68" s="1"/>
  <c r="H46" i="1"/>
  <c r="H494" i="68" s="1"/>
  <c r="G46" i="1"/>
  <c r="G494" i="68" s="1"/>
  <c r="F46" i="1"/>
  <c r="F494" i="68" s="1"/>
  <c r="K42" i="1"/>
  <c r="K451" i="68" s="1"/>
  <c r="J42" i="1"/>
  <c r="J451" i="68" s="1"/>
  <c r="I42" i="1"/>
  <c r="I451" i="68" s="1"/>
  <c r="H42" i="1"/>
  <c r="H451" i="68" s="1"/>
  <c r="G42" i="1"/>
  <c r="G451" i="68" s="1"/>
  <c r="F42" i="1"/>
  <c r="F451" i="68" s="1"/>
  <c r="K41" i="1"/>
  <c r="K437" i="68" s="1"/>
  <c r="J41" i="1"/>
  <c r="J437" i="68" s="1"/>
  <c r="I41" i="1"/>
  <c r="I437" i="68" s="1"/>
  <c r="H41" i="1"/>
  <c r="H437" i="68" s="1"/>
  <c r="G41" i="1"/>
  <c r="G437" i="68" s="1"/>
  <c r="F41" i="1"/>
  <c r="F437" i="68" s="1"/>
  <c r="K40" i="1"/>
  <c r="K423" i="68" s="1"/>
  <c r="J40" i="1"/>
  <c r="J423" i="68" s="1"/>
  <c r="I40" i="1"/>
  <c r="I423" i="68" s="1"/>
  <c r="H40" i="1"/>
  <c r="H423" i="68" s="1"/>
  <c r="G40" i="1"/>
  <c r="G423" i="68" s="1"/>
  <c r="F40" i="1"/>
  <c r="F423" i="68" s="1"/>
  <c r="K39" i="1"/>
  <c r="K409" i="68" s="1"/>
  <c r="J39" i="1"/>
  <c r="J409" i="68" s="1"/>
  <c r="I39" i="1"/>
  <c r="I409" i="68" s="1"/>
  <c r="H39" i="1"/>
  <c r="H409" i="68" s="1"/>
  <c r="G39" i="1"/>
  <c r="G409" i="68" s="1"/>
  <c r="F39" i="1"/>
  <c r="F409" i="68" s="1"/>
  <c r="K38" i="1"/>
  <c r="K395" i="68" s="1"/>
  <c r="J38" i="1"/>
  <c r="J395" i="68" s="1"/>
  <c r="I38" i="1"/>
  <c r="I395" i="68" s="1"/>
  <c r="H38" i="1"/>
  <c r="H395" i="68" s="1"/>
  <c r="G38" i="1"/>
  <c r="G395" i="68" s="1"/>
  <c r="F38" i="1"/>
  <c r="F395" i="68" s="1"/>
  <c r="K37" i="1"/>
  <c r="K381" i="68" s="1"/>
  <c r="J37" i="1"/>
  <c r="J381" i="68" s="1"/>
  <c r="I37" i="1"/>
  <c r="I381" i="68" s="1"/>
  <c r="H37" i="1"/>
  <c r="H381" i="68" s="1"/>
  <c r="G37" i="1"/>
  <c r="G381" i="68" s="1"/>
  <c r="F37" i="1"/>
  <c r="F381" i="68" s="1"/>
  <c r="K36" i="1"/>
  <c r="K367" i="68" s="1"/>
  <c r="J36" i="1"/>
  <c r="J367" i="68" s="1"/>
  <c r="I36" i="1"/>
  <c r="I367" i="68" s="1"/>
  <c r="H36" i="1"/>
  <c r="H367" i="68" s="1"/>
  <c r="G36" i="1"/>
  <c r="G367" i="68" s="1"/>
  <c r="F36" i="1"/>
  <c r="F367" i="68" s="1"/>
  <c r="K35" i="1"/>
  <c r="K353" i="68" s="1"/>
  <c r="J35" i="1"/>
  <c r="J353" i="68" s="1"/>
  <c r="I35" i="1"/>
  <c r="I353" i="68" s="1"/>
  <c r="H35" i="1"/>
  <c r="H353" i="68" s="1"/>
  <c r="G35" i="1"/>
  <c r="G353" i="68" s="1"/>
  <c r="F35" i="1"/>
  <c r="F353" i="68" s="1"/>
  <c r="K34" i="1"/>
  <c r="K339" i="68" s="1"/>
  <c r="J34" i="1"/>
  <c r="J339" i="68" s="1"/>
  <c r="I34" i="1"/>
  <c r="I339" i="68" s="1"/>
  <c r="H34" i="1"/>
  <c r="H339" i="68" s="1"/>
  <c r="G34" i="1"/>
  <c r="G339" i="68" s="1"/>
  <c r="F34" i="1"/>
  <c r="F339" i="68" s="1"/>
  <c r="K33" i="1"/>
  <c r="K325" i="68" s="1"/>
  <c r="J33" i="1"/>
  <c r="J325" i="68" s="1"/>
  <c r="I33" i="1"/>
  <c r="I325" i="68" s="1"/>
  <c r="H33" i="1"/>
  <c r="H325" i="68" s="1"/>
  <c r="G33" i="1"/>
  <c r="G325" i="68" s="1"/>
  <c r="F33" i="1"/>
  <c r="F325" i="68" s="1"/>
  <c r="K32" i="1"/>
  <c r="K311" i="68" s="1"/>
  <c r="J32" i="1"/>
  <c r="J311" i="68" s="1"/>
  <c r="I32" i="1"/>
  <c r="I311" i="68" s="1"/>
  <c r="H32" i="1"/>
  <c r="H311" i="68" s="1"/>
  <c r="G32" i="1"/>
  <c r="G311" i="68" s="1"/>
  <c r="F32" i="1"/>
  <c r="F311" i="68" s="1"/>
  <c r="K31" i="1"/>
  <c r="K297" i="68" s="1"/>
  <c r="J31" i="1"/>
  <c r="J297" i="68" s="1"/>
  <c r="I31" i="1"/>
  <c r="I297" i="68" s="1"/>
  <c r="H31" i="1"/>
  <c r="H297" i="68" s="1"/>
  <c r="G31" i="1"/>
  <c r="G297" i="68" s="1"/>
  <c r="F31" i="1"/>
  <c r="F297" i="68" s="1"/>
  <c r="K30" i="1"/>
  <c r="K283" i="68" s="1"/>
  <c r="J30" i="1"/>
  <c r="J283" i="68" s="1"/>
  <c r="I30" i="1"/>
  <c r="I283" i="68" s="1"/>
  <c r="H30" i="1"/>
  <c r="H283" i="68" s="1"/>
  <c r="G30" i="1"/>
  <c r="G283" i="68" s="1"/>
  <c r="F30" i="1"/>
  <c r="F283" i="68" s="1"/>
  <c r="K29" i="1"/>
  <c r="K269" i="68" s="1"/>
  <c r="J29" i="1"/>
  <c r="J269" i="68" s="1"/>
  <c r="I29" i="1"/>
  <c r="I269" i="68" s="1"/>
  <c r="H29" i="1"/>
  <c r="H269" i="68" s="1"/>
  <c r="G29" i="1"/>
  <c r="G269" i="68" s="1"/>
  <c r="F29" i="1"/>
  <c r="F269" i="68" s="1"/>
  <c r="K28" i="1"/>
  <c r="K255" i="68" s="1"/>
  <c r="J28" i="1"/>
  <c r="J255" i="68" s="1"/>
  <c r="I28" i="1"/>
  <c r="I255" i="68" s="1"/>
  <c r="H28" i="1"/>
  <c r="H255" i="68" s="1"/>
  <c r="G28" i="1"/>
  <c r="G255" i="68" s="1"/>
  <c r="F28" i="1"/>
  <c r="F255" i="68" s="1"/>
  <c r="K27" i="1"/>
  <c r="K241" i="68" s="1"/>
  <c r="J27" i="1"/>
  <c r="J241" i="68" s="1"/>
  <c r="I27" i="1"/>
  <c r="I241" i="68" s="1"/>
  <c r="H27" i="1"/>
  <c r="H241" i="68" s="1"/>
  <c r="G27" i="1"/>
  <c r="G241" i="68" s="1"/>
  <c r="F27" i="1"/>
  <c r="F241" i="68" s="1"/>
  <c r="K26" i="1"/>
  <c r="K227" i="68" s="1"/>
  <c r="J26" i="1"/>
  <c r="J227" i="68" s="1"/>
  <c r="I26" i="1"/>
  <c r="I227" i="68" s="1"/>
  <c r="H26" i="1"/>
  <c r="H227" i="68" s="1"/>
  <c r="G26" i="1"/>
  <c r="G227" i="68" s="1"/>
  <c r="F26" i="1"/>
  <c r="F227" i="68" s="1"/>
  <c r="K25" i="1"/>
  <c r="K213" i="68" s="1"/>
  <c r="J25" i="1"/>
  <c r="J213" i="68" s="1"/>
  <c r="I25" i="1"/>
  <c r="I213" i="68" s="1"/>
  <c r="H25" i="1"/>
  <c r="H213" i="68" s="1"/>
  <c r="G25" i="1"/>
  <c r="G213" i="68" s="1"/>
  <c r="F25" i="1"/>
  <c r="F213" i="68" s="1"/>
  <c r="K24" i="1"/>
  <c r="K199" i="68" s="1"/>
  <c r="J24" i="1"/>
  <c r="J199" i="68" s="1"/>
  <c r="I24" i="1"/>
  <c r="I199" i="68" s="1"/>
  <c r="H24" i="1"/>
  <c r="H199" i="68" s="1"/>
  <c r="G24" i="1"/>
  <c r="G199" i="68" s="1"/>
  <c r="F24" i="1"/>
  <c r="F199" i="68" s="1"/>
  <c r="K23" i="1"/>
  <c r="K185" i="68" s="1"/>
  <c r="J23" i="1"/>
  <c r="J185" i="68" s="1"/>
  <c r="I23" i="1"/>
  <c r="I185" i="68" s="1"/>
  <c r="H23" i="1"/>
  <c r="H185" i="68" s="1"/>
  <c r="G23" i="1"/>
  <c r="D7" i="70" s="1"/>
  <c r="F23" i="1"/>
  <c r="F185" i="68" s="1"/>
  <c r="K22" i="1"/>
  <c r="K171" i="68" s="1"/>
  <c r="J22" i="1"/>
  <c r="J171" i="68" s="1"/>
  <c r="I22" i="1"/>
  <c r="I171" i="68" s="1"/>
  <c r="H22" i="1"/>
  <c r="H171" i="68" s="1"/>
  <c r="G22" i="1"/>
  <c r="G171" i="68" s="1"/>
  <c r="F22" i="1"/>
  <c r="F171" i="68" s="1"/>
  <c r="L16" i="1"/>
  <c r="L113" i="68" s="1"/>
  <c r="L15" i="1"/>
  <c r="L99" i="68" s="1"/>
  <c r="L14" i="1"/>
  <c r="L85" i="68" s="1"/>
  <c r="L13" i="1"/>
  <c r="L71" i="68" s="1"/>
  <c r="K12" i="1"/>
  <c r="K9" i="1"/>
  <c r="D6" i="50" s="1"/>
  <c r="L8" i="1"/>
  <c r="L14" i="68" s="1"/>
  <c r="K55" i="5"/>
  <c r="K617" i="68" s="1"/>
  <c r="J55" i="5"/>
  <c r="J617" i="68" s="1"/>
  <c r="I55" i="5"/>
  <c r="I617" i="68" s="1"/>
  <c r="H55" i="5"/>
  <c r="H617" i="68" s="1"/>
  <c r="G55" i="5"/>
  <c r="G617" i="68" s="1"/>
  <c r="F55" i="5"/>
  <c r="F617" i="68" s="1"/>
  <c r="K54" i="5"/>
  <c r="K603" i="68" s="1"/>
  <c r="J54" i="5"/>
  <c r="J603" i="68" s="1"/>
  <c r="I54" i="5"/>
  <c r="I603" i="68" s="1"/>
  <c r="H54" i="5"/>
  <c r="H603" i="68" s="1"/>
  <c r="G54" i="5"/>
  <c r="G603" i="68" s="1"/>
  <c r="F54" i="5"/>
  <c r="F603" i="68" s="1"/>
  <c r="K53" i="5"/>
  <c r="K589" i="68" s="1"/>
  <c r="J53" i="5"/>
  <c r="J589" i="68" s="1"/>
  <c r="I53" i="5"/>
  <c r="I589" i="68" s="1"/>
  <c r="H53" i="5"/>
  <c r="H589" i="68" s="1"/>
  <c r="G53" i="5"/>
  <c r="G589" i="68" s="1"/>
  <c r="F53" i="5"/>
  <c r="F589" i="68" s="1"/>
  <c r="K52" i="5"/>
  <c r="K575" i="68" s="1"/>
  <c r="J52" i="5"/>
  <c r="J575" i="68" s="1"/>
  <c r="I52" i="5"/>
  <c r="I575" i="68" s="1"/>
  <c r="H52" i="5"/>
  <c r="H575" i="68" s="1"/>
  <c r="G52" i="5"/>
  <c r="G575" i="68" s="1"/>
  <c r="F52" i="5"/>
  <c r="F575" i="68" s="1"/>
  <c r="K51" i="5"/>
  <c r="K561" i="68" s="1"/>
  <c r="J51" i="5"/>
  <c r="J561" i="68" s="1"/>
  <c r="I51" i="5"/>
  <c r="I561" i="68" s="1"/>
  <c r="H51" i="5"/>
  <c r="H561" i="68" s="1"/>
  <c r="G51" i="5"/>
  <c r="G561" i="68" s="1"/>
  <c r="F51" i="5"/>
  <c r="F561" i="68" s="1"/>
  <c r="K50" i="5"/>
  <c r="K547" i="68" s="1"/>
  <c r="J50" i="5"/>
  <c r="J547" i="68" s="1"/>
  <c r="I50" i="5"/>
  <c r="I547" i="68" s="1"/>
  <c r="H50" i="5"/>
  <c r="H547" i="68" s="1"/>
  <c r="G50" i="5"/>
  <c r="G547" i="68" s="1"/>
  <c r="F50" i="5"/>
  <c r="F547" i="68" s="1"/>
  <c r="K49" i="5"/>
  <c r="K533" i="68" s="1"/>
  <c r="J49" i="5"/>
  <c r="J533" i="68" s="1"/>
  <c r="I49" i="5"/>
  <c r="I533" i="68" s="1"/>
  <c r="H49" i="5"/>
  <c r="H533" i="68" s="1"/>
  <c r="G49" i="5"/>
  <c r="G533" i="68" s="1"/>
  <c r="F49" i="5"/>
  <c r="F533" i="68" s="1"/>
  <c r="K48" i="5"/>
  <c r="K519" i="68" s="1"/>
  <c r="J48" i="5"/>
  <c r="J519" i="68" s="1"/>
  <c r="I48" i="5"/>
  <c r="I519" i="68" s="1"/>
  <c r="H48" i="5"/>
  <c r="H519" i="68" s="1"/>
  <c r="G48" i="5"/>
  <c r="G519" i="68" s="1"/>
  <c r="F48" i="5"/>
  <c r="F519" i="68" s="1"/>
  <c r="K47" i="5"/>
  <c r="K505" i="68" s="1"/>
  <c r="J47" i="5"/>
  <c r="J505" i="68" s="1"/>
  <c r="I47" i="5"/>
  <c r="I505" i="68" s="1"/>
  <c r="H47" i="5"/>
  <c r="H505" i="68" s="1"/>
  <c r="G47" i="5"/>
  <c r="G505" i="68" s="1"/>
  <c r="F47" i="5"/>
  <c r="F505" i="68" s="1"/>
  <c r="K46" i="5"/>
  <c r="K491" i="68" s="1"/>
  <c r="J46" i="5"/>
  <c r="J491" i="68" s="1"/>
  <c r="I46" i="5"/>
  <c r="I491" i="68" s="1"/>
  <c r="H46" i="5"/>
  <c r="H491" i="68" s="1"/>
  <c r="G46" i="5"/>
  <c r="G491" i="68" s="1"/>
  <c r="F46" i="5"/>
  <c r="F491" i="68" s="1"/>
  <c r="K42" i="5"/>
  <c r="K448" i="68" s="1"/>
  <c r="J42" i="5"/>
  <c r="J448" i="68" s="1"/>
  <c r="I42" i="5"/>
  <c r="I448" i="68" s="1"/>
  <c r="H42" i="5"/>
  <c r="H448" i="68" s="1"/>
  <c r="G42" i="5"/>
  <c r="G448" i="68" s="1"/>
  <c r="F42" i="5"/>
  <c r="F448" i="68" s="1"/>
  <c r="K41" i="5"/>
  <c r="K434" i="68" s="1"/>
  <c r="J41" i="5"/>
  <c r="J434" i="68" s="1"/>
  <c r="I41" i="5"/>
  <c r="I434" i="68" s="1"/>
  <c r="H41" i="5"/>
  <c r="H434" i="68" s="1"/>
  <c r="G41" i="5"/>
  <c r="G434" i="68" s="1"/>
  <c r="F41" i="5"/>
  <c r="F434" i="68" s="1"/>
  <c r="K40" i="5"/>
  <c r="K420" i="68" s="1"/>
  <c r="J40" i="5"/>
  <c r="J420" i="68" s="1"/>
  <c r="I40" i="5"/>
  <c r="I420" i="68" s="1"/>
  <c r="H40" i="5"/>
  <c r="H420" i="68" s="1"/>
  <c r="G40" i="5"/>
  <c r="G420" i="68" s="1"/>
  <c r="F40" i="5"/>
  <c r="F420" i="68" s="1"/>
  <c r="K39" i="5"/>
  <c r="K406" i="68" s="1"/>
  <c r="J39" i="5"/>
  <c r="J406" i="68" s="1"/>
  <c r="I39" i="5"/>
  <c r="I406" i="68" s="1"/>
  <c r="H39" i="5"/>
  <c r="H406" i="68" s="1"/>
  <c r="G39" i="5"/>
  <c r="G406" i="68" s="1"/>
  <c r="F39" i="5"/>
  <c r="F406" i="68" s="1"/>
  <c r="K38" i="5"/>
  <c r="K392" i="68" s="1"/>
  <c r="J38" i="5"/>
  <c r="J392" i="68" s="1"/>
  <c r="I38" i="5"/>
  <c r="I392" i="68" s="1"/>
  <c r="H38" i="5"/>
  <c r="H392" i="68" s="1"/>
  <c r="G38" i="5"/>
  <c r="G392" i="68" s="1"/>
  <c r="F38" i="5"/>
  <c r="F392" i="68" s="1"/>
  <c r="K37" i="5"/>
  <c r="K378" i="68" s="1"/>
  <c r="J37" i="5"/>
  <c r="J378" i="68" s="1"/>
  <c r="I37" i="5"/>
  <c r="I378" i="68" s="1"/>
  <c r="H37" i="5"/>
  <c r="H378" i="68" s="1"/>
  <c r="G37" i="5"/>
  <c r="G378" i="68" s="1"/>
  <c r="F37" i="5"/>
  <c r="F378" i="68" s="1"/>
  <c r="K36" i="5"/>
  <c r="K364" i="68" s="1"/>
  <c r="J36" i="5"/>
  <c r="J364" i="68" s="1"/>
  <c r="I36" i="5"/>
  <c r="I364" i="68" s="1"/>
  <c r="H36" i="5"/>
  <c r="H364" i="68" s="1"/>
  <c r="G36" i="5"/>
  <c r="G364" i="68" s="1"/>
  <c r="F36" i="5"/>
  <c r="F364" i="68" s="1"/>
  <c r="K35" i="5"/>
  <c r="K350" i="68" s="1"/>
  <c r="J35" i="5"/>
  <c r="J350" i="68" s="1"/>
  <c r="I35" i="5"/>
  <c r="I350" i="68" s="1"/>
  <c r="H35" i="5"/>
  <c r="H350" i="68" s="1"/>
  <c r="G35" i="5"/>
  <c r="G350" i="68" s="1"/>
  <c r="F35" i="5"/>
  <c r="F350" i="68" s="1"/>
  <c r="K34" i="5"/>
  <c r="K336" i="68" s="1"/>
  <c r="J34" i="5"/>
  <c r="J336" i="68" s="1"/>
  <c r="I34" i="5"/>
  <c r="I336" i="68" s="1"/>
  <c r="H34" i="5"/>
  <c r="H336" i="68" s="1"/>
  <c r="G34" i="5"/>
  <c r="G336" i="68" s="1"/>
  <c r="F34" i="5"/>
  <c r="F336" i="68" s="1"/>
  <c r="K33" i="5"/>
  <c r="K322" i="68" s="1"/>
  <c r="J33" i="5"/>
  <c r="J322" i="68" s="1"/>
  <c r="I33" i="5"/>
  <c r="I322" i="68" s="1"/>
  <c r="H33" i="5"/>
  <c r="H322" i="68" s="1"/>
  <c r="G33" i="5"/>
  <c r="G322" i="68" s="1"/>
  <c r="F33" i="5"/>
  <c r="F322" i="68" s="1"/>
  <c r="K32" i="5"/>
  <c r="K308" i="68" s="1"/>
  <c r="J32" i="5"/>
  <c r="J308" i="68" s="1"/>
  <c r="I32" i="5"/>
  <c r="I308" i="68" s="1"/>
  <c r="H32" i="5"/>
  <c r="H308" i="68" s="1"/>
  <c r="G32" i="5"/>
  <c r="G308" i="68" s="1"/>
  <c r="F32" i="5"/>
  <c r="K31" i="5"/>
  <c r="K294" i="68" s="1"/>
  <c r="J31" i="5"/>
  <c r="J294" i="68" s="1"/>
  <c r="I31" i="5"/>
  <c r="I294" i="68" s="1"/>
  <c r="H31" i="5"/>
  <c r="H294" i="68" s="1"/>
  <c r="G31" i="5"/>
  <c r="G294" i="68" s="1"/>
  <c r="F31" i="5"/>
  <c r="F294" i="68" s="1"/>
  <c r="K30" i="5"/>
  <c r="K280" i="68" s="1"/>
  <c r="J30" i="5"/>
  <c r="J280" i="68" s="1"/>
  <c r="I30" i="5"/>
  <c r="I280" i="68" s="1"/>
  <c r="H30" i="5"/>
  <c r="H280" i="68" s="1"/>
  <c r="G30" i="5"/>
  <c r="G280" i="68" s="1"/>
  <c r="F30" i="5"/>
  <c r="F280" i="68" s="1"/>
  <c r="K29" i="5"/>
  <c r="K266" i="68" s="1"/>
  <c r="J29" i="5"/>
  <c r="J266" i="68" s="1"/>
  <c r="I29" i="5"/>
  <c r="I266" i="68" s="1"/>
  <c r="H29" i="5"/>
  <c r="H266" i="68" s="1"/>
  <c r="G29" i="5"/>
  <c r="G266" i="68" s="1"/>
  <c r="F29" i="5"/>
  <c r="F266" i="68" s="1"/>
  <c r="K28" i="5"/>
  <c r="K252" i="68" s="1"/>
  <c r="J28" i="5"/>
  <c r="J252" i="68" s="1"/>
  <c r="I28" i="5"/>
  <c r="I252" i="68" s="1"/>
  <c r="H28" i="5"/>
  <c r="H252" i="68" s="1"/>
  <c r="G28" i="5"/>
  <c r="G252" i="68" s="1"/>
  <c r="F28" i="5"/>
  <c r="F252" i="68" s="1"/>
  <c r="K27" i="5"/>
  <c r="K238" i="68" s="1"/>
  <c r="J27" i="5"/>
  <c r="J238" i="68" s="1"/>
  <c r="I27" i="5"/>
  <c r="I238" i="68" s="1"/>
  <c r="H27" i="5"/>
  <c r="H238" i="68" s="1"/>
  <c r="G27" i="5"/>
  <c r="G238" i="68" s="1"/>
  <c r="F27" i="5"/>
  <c r="F238" i="68" s="1"/>
  <c r="K26" i="5"/>
  <c r="K224" i="68" s="1"/>
  <c r="J26" i="5"/>
  <c r="J224" i="68" s="1"/>
  <c r="I26" i="5"/>
  <c r="I224" i="68" s="1"/>
  <c r="H26" i="5"/>
  <c r="H224" i="68" s="1"/>
  <c r="G26" i="5"/>
  <c r="G224" i="68" s="1"/>
  <c r="F26" i="5"/>
  <c r="F224" i="68" s="1"/>
  <c r="K25" i="5"/>
  <c r="K210" i="68" s="1"/>
  <c r="J25" i="5"/>
  <c r="J210" i="68" s="1"/>
  <c r="I25" i="5"/>
  <c r="I210" i="68" s="1"/>
  <c r="H25" i="5"/>
  <c r="H210" i="68" s="1"/>
  <c r="G25" i="5"/>
  <c r="G210" i="68" s="1"/>
  <c r="F25" i="5"/>
  <c r="F210" i="68" s="1"/>
  <c r="K24" i="5"/>
  <c r="K196" i="68" s="1"/>
  <c r="J24" i="5"/>
  <c r="J196" i="68" s="1"/>
  <c r="I24" i="5"/>
  <c r="I196" i="68" s="1"/>
  <c r="H24" i="5"/>
  <c r="H196" i="68" s="1"/>
  <c r="G24" i="5"/>
  <c r="G196" i="68" s="1"/>
  <c r="F24" i="5"/>
  <c r="K23" i="5"/>
  <c r="K182" i="68" s="1"/>
  <c r="J23" i="5"/>
  <c r="J182" i="68" s="1"/>
  <c r="I23" i="5"/>
  <c r="I182" i="68" s="1"/>
  <c r="H23" i="5"/>
  <c r="F8" i="70" s="1"/>
  <c r="G23" i="5"/>
  <c r="D8" i="70" s="1"/>
  <c r="F23" i="5"/>
  <c r="F182" i="68" s="1"/>
  <c r="K22" i="5"/>
  <c r="K168" i="68" s="1"/>
  <c r="J22" i="5"/>
  <c r="J168" i="68" s="1"/>
  <c r="I22" i="5"/>
  <c r="I168" i="68" s="1"/>
  <c r="H22" i="5"/>
  <c r="H168" i="68" s="1"/>
  <c r="G22" i="5"/>
  <c r="G168" i="68" s="1"/>
  <c r="F22" i="5"/>
  <c r="F168" i="68" s="1"/>
  <c r="L16" i="5"/>
  <c r="L110" i="68" s="1"/>
  <c r="L15" i="5"/>
  <c r="L14" i="5"/>
  <c r="L82" i="68" s="1"/>
  <c r="L13" i="5"/>
  <c r="L68" i="68" s="1"/>
  <c r="K12" i="5"/>
  <c r="K54" i="68" s="1"/>
  <c r="K9" i="5"/>
  <c r="K25" i="68" s="1"/>
  <c r="L8" i="5"/>
  <c r="L11" i="68" s="1"/>
  <c r="K55" i="6"/>
  <c r="K615" i="68"/>
  <c r="J55" i="6"/>
  <c r="J615" i="68" s="1"/>
  <c r="I55" i="6"/>
  <c r="I615" i="68" s="1"/>
  <c r="H55" i="6"/>
  <c r="H615" i="68" s="1"/>
  <c r="G55" i="6"/>
  <c r="G615" i="68" s="1"/>
  <c r="F55" i="6"/>
  <c r="F615" i="68" s="1"/>
  <c r="K54" i="6"/>
  <c r="K601" i="68" s="1"/>
  <c r="J54" i="6"/>
  <c r="J601" i="68" s="1"/>
  <c r="I54" i="6"/>
  <c r="I601" i="68" s="1"/>
  <c r="H54" i="6"/>
  <c r="H601" i="68" s="1"/>
  <c r="G54" i="6"/>
  <c r="F54" i="6"/>
  <c r="F601" i="68" s="1"/>
  <c r="K53" i="6"/>
  <c r="K587" i="68" s="1"/>
  <c r="J53" i="6"/>
  <c r="J587" i="68" s="1"/>
  <c r="I53" i="6"/>
  <c r="I587" i="68" s="1"/>
  <c r="H53" i="6"/>
  <c r="H587" i="68" s="1"/>
  <c r="G53" i="6"/>
  <c r="G587" i="68" s="1"/>
  <c r="F53" i="6"/>
  <c r="F587" i="68" s="1"/>
  <c r="K52" i="6"/>
  <c r="K573" i="68" s="1"/>
  <c r="J52" i="6"/>
  <c r="J573" i="68" s="1"/>
  <c r="I52" i="6"/>
  <c r="I573" i="68" s="1"/>
  <c r="H52" i="6"/>
  <c r="H573" i="68" s="1"/>
  <c r="G52" i="6"/>
  <c r="G573" i="68" s="1"/>
  <c r="F52" i="6"/>
  <c r="F573" i="68" s="1"/>
  <c r="K51" i="6"/>
  <c r="K559" i="68" s="1"/>
  <c r="J51" i="6"/>
  <c r="J559" i="68" s="1"/>
  <c r="I51" i="6"/>
  <c r="H51" i="6"/>
  <c r="H559" i="68" s="1"/>
  <c r="G51" i="6"/>
  <c r="G559" i="68" s="1"/>
  <c r="F51" i="6"/>
  <c r="F559" i="68" s="1"/>
  <c r="K50" i="6"/>
  <c r="K545" i="68" s="1"/>
  <c r="J50" i="6"/>
  <c r="J545" i="68"/>
  <c r="I50" i="6"/>
  <c r="I545" i="68" s="1"/>
  <c r="H50" i="6"/>
  <c r="H545" i="68"/>
  <c r="G50" i="6"/>
  <c r="F50" i="6"/>
  <c r="F545" i="68" s="1"/>
  <c r="F50" i="7"/>
  <c r="F546" i="68" s="1"/>
  <c r="F50" i="8"/>
  <c r="F548" i="68" s="1"/>
  <c r="F50" i="10"/>
  <c r="F50" i="9"/>
  <c r="F552" i="68"/>
  <c r="F50" i="12"/>
  <c r="F553" i="68" s="1"/>
  <c r="F50" i="11"/>
  <c r="F555" i="68" s="1"/>
  <c r="K49" i="6"/>
  <c r="K531" i="68" s="1"/>
  <c r="J49" i="6"/>
  <c r="J531" i="68" s="1"/>
  <c r="I49" i="6"/>
  <c r="I531" i="68" s="1"/>
  <c r="H49" i="6"/>
  <c r="H531" i="68" s="1"/>
  <c r="G49" i="6"/>
  <c r="G531" i="68" s="1"/>
  <c r="F49" i="6"/>
  <c r="F531" i="68" s="1"/>
  <c r="K48" i="6"/>
  <c r="K517" i="68" s="1"/>
  <c r="J48" i="6"/>
  <c r="J517" i="68" s="1"/>
  <c r="I48" i="6"/>
  <c r="I517" i="68" s="1"/>
  <c r="H48" i="6"/>
  <c r="H517" i="68" s="1"/>
  <c r="G48" i="6"/>
  <c r="G517" i="68" s="1"/>
  <c r="F48" i="6"/>
  <c r="F517" i="68" s="1"/>
  <c r="K47" i="6"/>
  <c r="K503" i="68" s="1"/>
  <c r="J47" i="6"/>
  <c r="J503" i="68" s="1"/>
  <c r="I47" i="6"/>
  <c r="H47" i="6"/>
  <c r="H503" i="68" s="1"/>
  <c r="G47" i="6"/>
  <c r="G503" i="68" s="1"/>
  <c r="F47" i="6"/>
  <c r="F503" i="68" s="1"/>
  <c r="K46" i="6"/>
  <c r="K489" i="68" s="1"/>
  <c r="J46" i="6"/>
  <c r="J489" i="68" s="1"/>
  <c r="I46" i="6"/>
  <c r="I489" i="68" s="1"/>
  <c r="H46" i="6"/>
  <c r="H489" i="68" s="1"/>
  <c r="G46" i="6"/>
  <c r="G489" i="68" s="1"/>
  <c r="F46" i="6"/>
  <c r="F489" i="68" s="1"/>
  <c r="K42" i="6"/>
  <c r="K446" i="68" s="1"/>
  <c r="J42" i="6"/>
  <c r="J446" i="68" s="1"/>
  <c r="I42" i="6"/>
  <c r="I446" i="68" s="1"/>
  <c r="H42" i="6"/>
  <c r="H446" i="68" s="1"/>
  <c r="G42" i="6"/>
  <c r="G446" i="68" s="1"/>
  <c r="F42" i="6"/>
  <c r="F446" i="68" s="1"/>
  <c r="K41" i="6"/>
  <c r="K432" i="68" s="1"/>
  <c r="J41" i="6"/>
  <c r="J432" i="68" s="1"/>
  <c r="I41" i="6"/>
  <c r="I432" i="68" s="1"/>
  <c r="H41" i="6"/>
  <c r="H432" i="68" s="1"/>
  <c r="G41" i="6"/>
  <c r="F41" i="6"/>
  <c r="F432" i="68" s="1"/>
  <c r="K40" i="6"/>
  <c r="K418" i="68" s="1"/>
  <c r="J40" i="6"/>
  <c r="J418" i="68" s="1"/>
  <c r="I40" i="6"/>
  <c r="I418" i="68" s="1"/>
  <c r="H40" i="6"/>
  <c r="H418" i="68" s="1"/>
  <c r="G40" i="6"/>
  <c r="G418" i="68" s="1"/>
  <c r="F40" i="6"/>
  <c r="F418" i="68" s="1"/>
  <c r="K39" i="6"/>
  <c r="K404" i="68" s="1"/>
  <c r="J39" i="6"/>
  <c r="J404" i="68" s="1"/>
  <c r="I39" i="6"/>
  <c r="I404" i="68" s="1"/>
  <c r="H39" i="6"/>
  <c r="H404" i="68" s="1"/>
  <c r="G39" i="6"/>
  <c r="G404" i="68" s="1"/>
  <c r="F39" i="6"/>
  <c r="F404" i="68" s="1"/>
  <c r="K38" i="6"/>
  <c r="K390" i="68" s="1"/>
  <c r="J38" i="6"/>
  <c r="J390" i="68" s="1"/>
  <c r="I38" i="6"/>
  <c r="I390" i="68" s="1"/>
  <c r="H38" i="6"/>
  <c r="H390" i="68" s="1"/>
  <c r="G38" i="6"/>
  <c r="G390" i="68" s="1"/>
  <c r="F38" i="6"/>
  <c r="F390" i="68" s="1"/>
  <c r="K37" i="6"/>
  <c r="K376" i="68" s="1"/>
  <c r="J37" i="6"/>
  <c r="J376" i="68" s="1"/>
  <c r="I37" i="6"/>
  <c r="I376" i="68" s="1"/>
  <c r="H37" i="6"/>
  <c r="H376" i="68" s="1"/>
  <c r="G37" i="6"/>
  <c r="F37" i="6"/>
  <c r="F376" i="68" s="1"/>
  <c r="K36" i="6"/>
  <c r="K362" i="68" s="1"/>
  <c r="J36" i="6"/>
  <c r="J362" i="68" s="1"/>
  <c r="I36" i="6"/>
  <c r="I362" i="68" s="1"/>
  <c r="H36" i="6"/>
  <c r="H362" i="68" s="1"/>
  <c r="G36" i="6"/>
  <c r="G362" i="68" s="1"/>
  <c r="F36" i="6"/>
  <c r="F362" i="68" s="1"/>
  <c r="K35" i="6"/>
  <c r="K348" i="68" s="1"/>
  <c r="J35" i="6"/>
  <c r="J348" i="68" s="1"/>
  <c r="I35" i="6"/>
  <c r="I348" i="68" s="1"/>
  <c r="H35" i="6"/>
  <c r="H348" i="68" s="1"/>
  <c r="G35" i="6"/>
  <c r="G348" i="68" s="1"/>
  <c r="F35" i="6"/>
  <c r="F348" i="68" s="1"/>
  <c r="K34" i="6"/>
  <c r="J34" i="6"/>
  <c r="J334" i="68" s="1"/>
  <c r="I34" i="6"/>
  <c r="I334" i="68" s="1"/>
  <c r="H34" i="6"/>
  <c r="H334" i="68" s="1"/>
  <c r="G34" i="6"/>
  <c r="G334" i="68" s="1"/>
  <c r="F34" i="6"/>
  <c r="F334" i="68" s="1"/>
  <c r="K33" i="6"/>
  <c r="K320" i="68" s="1"/>
  <c r="J33" i="6"/>
  <c r="J320" i="68" s="1"/>
  <c r="I33" i="6"/>
  <c r="I320" i="68" s="1"/>
  <c r="H33" i="6"/>
  <c r="H320" i="68" s="1"/>
  <c r="G33" i="6"/>
  <c r="F33" i="6"/>
  <c r="F320" i="68" s="1"/>
  <c r="K32" i="6"/>
  <c r="K306" i="68" s="1"/>
  <c r="J32" i="6"/>
  <c r="J306" i="68"/>
  <c r="I32" i="6"/>
  <c r="H32" i="6"/>
  <c r="H306" i="68" s="1"/>
  <c r="G32" i="6"/>
  <c r="G306" i="68" s="1"/>
  <c r="F32" i="6"/>
  <c r="F306" i="68" s="1"/>
  <c r="K31" i="6"/>
  <c r="K292" i="68" s="1"/>
  <c r="J31" i="6"/>
  <c r="J292" i="68" s="1"/>
  <c r="I31" i="6"/>
  <c r="I292" i="68" s="1"/>
  <c r="H31" i="6"/>
  <c r="H292" i="68" s="1"/>
  <c r="G31" i="6"/>
  <c r="G292" i="68" s="1"/>
  <c r="F31" i="6"/>
  <c r="F292" i="68" s="1"/>
  <c r="K30" i="6"/>
  <c r="K278" i="68" s="1"/>
  <c r="J30" i="6"/>
  <c r="J278" i="68" s="1"/>
  <c r="I30" i="6"/>
  <c r="I278" i="68" s="1"/>
  <c r="H30" i="6"/>
  <c r="H278" i="68" s="1"/>
  <c r="G30" i="6"/>
  <c r="G278" i="68" s="1"/>
  <c r="F30" i="6"/>
  <c r="F278" i="68" s="1"/>
  <c r="K29" i="6"/>
  <c r="K264" i="68"/>
  <c r="J29" i="6"/>
  <c r="J264" i="68" s="1"/>
  <c r="I29" i="6"/>
  <c r="I264" i="68" s="1"/>
  <c r="H29" i="6"/>
  <c r="H264" i="68" s="1"/>
  <c r="G29" i="6"/>
  <c r="G264" i="68" s="1"/>
  <c r="F29" i="6"/>
  <c r="F264" i="68" s="1"/>
  <c r="K28" i="6"/>
  <c r="K250" i="68" s="1"/>
  <c r="J28" i="6"/>
  <c r="J250" i="68" s="1"/>
  <c r="I28" i="6"/>
  <c r="I250" i="68" s="1"/>
  <c r="H28" i="6"/>
  <c r="G28" i="6"/>
  <c r="F28" i="6"/>
  <c r="F250" i="68" s="1"/>
  <c r="K27" i="6"/>
  <c r="K236" i="68" s="1"/>
  <c r="J27" i="6"/>
  <c r="J236" i="68" s="1"/>
  <c r="I27" i="6"/>
  <c r="I236" i="68" s="1"/>
  <c r="H27" i="6"/>
  <c r="H236" i="68" s="1"/>
  <c r="G27" i="6"/>
  <c r="G236" i="68" s="1"/>
  <c r="F27" i="6"/>
  <c r="K26" i="6"/>
  <c r="K222" i="68" s="1"/>
  <c r="J26" i="6"/>
  <c r="J222" i="68" s="1"/>
  <c r="I26" i="6"/>
  <c r="I222" i="68" s="1"/>
  <c r="H26" i="6"/>
  <c r="H222" i="68" s="1"/>
  <c r="G26" i="6"/>
  <c r="G222" i="68" s="1"/>
  <c r="F26" i="6"/>
  <c r="F222" i="68" s="1"/>
  <c r="K25" i="6"/>
  <c r="K208" i="68" s="1"/>
  <c r="J25" i="6"/>
  <c r="J208" i="68" s="1"/>
  <c r="I25" i="6"/>
  <c r="I208" i="68" s="1"/>
  <c r="H25" i="6"/>
  <c r="H208" i="68" s="1"/>
  <c r="G25" i="6"/>
  <c r="G208" i="68" s="1"/>
  <c r="F25" i="6"/>
  <c r="K24" i="6"/>
  <c r="K194" i="68" s="1"/>
  <c r="J24" i="6"/>
  <c r="J194" i="68" s="1"/>
  <c r="I24" i="6"/>
  <c r="I194" i="68" s="1"/>
  <c r="H24" i="6"/>
  <c r="G24" i="6"/>
  <c r="G194" i="68" s="1"/>
  <c r="F24" i="6"/>
  <c r="F24" i="7"/>
  <c r="F195" i="68" s="1"/>
  <c r="F24" i="8"/>
  <c r="F197" i="68" s="1"/>
  <c r="F24" i="10"/>
  <c r="F200" i="68" s="1"/>
  <c r="F24" i="9"/>
  <c r="F201" i="68" s="1"/>
  <c r="F24" i="12"/>
  <c r="F202" i="68" s="1"/>
  <c r="F24" i="11"/>
  <c r="F204" i="68" s="1"/>
  <c r="K23" i="6"/>
  <c r="K180" i="68" s="1"/>
  <c r="J23" i="6"/>
  <c r="I23" i="6"/>
  <c r="I180" i="68" s="1"/>
  <c r="H23" i="6"/>
  <c r="H180" i="68" s="1"/>
  <c r="G23" i="6"/>
  <c r="F23" i="6"/>
  <c r="F180" i="68"/>
  <c r="K22" i="6"/>
  <c r="K166" i="68" s="1"/>
  <c r="J22" i="6"/>
  <c r="J166" i="68" s="1"/>
  <c r="I22" i="6"/>
  <c r="I166" i="68" s="1"/>
  <c r="H22" i="6"/>
  <c r="H166" i="68" s="1"/>
  <c r="G22" i="6"/>
  <c r="G166" i="68" s="1"/>
  <c r="F22" i="6"/>
  <c r="F166" i="68" s="1"/>
  <c r="L16" i="6"/>
  <c r="L108" i="68"/>
  <c r="L15" i="6"/>
  <c r="L94" i="68" s="1"/>
  <c r="L14" i="6"/>
  <c r="F8" i="50" s="1"/>
  <c r="L13" i="6"/>
  <c r="L66" i="68" s="1"/>
  <c r="K12" i="6"/>
  <c r="K52" i="68" s="1"/>
  <c r="K9" i="6"/>
  <c r="K23" i="68" s="1"/>
  <c r="L8" i="6"/>
  <c r="K55" i="7"/>
  <c r="K616" i="68" s="1"/>
  <c r="J55" i="7"/>
  <c r="J616" i="68" s="1"/>
  <c r="I55" i="7"/>
  <c r="I616" i="68" s="1"/>
  <c r="H55" i="7"/>
  <c r="G55" i="7"/>
  <c r="G616" i="68" s="1"/>
  <c r="F55" i="7"/>
  <c r="F616" i="68" s="1"/>
  <c r="K54" i="7"/>
  <c r="K602" i="68" s="1"/>
  <c r="J54" i="7"/>
  <c r="J602" i="68" s="1"/>
  <c r="I54" i="7"/>
  <c r="I602" i="68" s="1"/>
  <c r="H54" i="7"/>
  <c r="H602" i="68"/>
  <c r="G54" i="7"/>
  <c r="G602" i="68" s="1"/>
  <c r="F54" i="7"/>
  <c r="F602" i="68" s="1"/>
  <c r="K53" i="7"/>
  <c r="K588" i="68" s="1"/>
  <c r="J53" i="7"/>
  <c r="J588" i="68" s="1"/>
  <c r="I53" i="7"/>
  <c r="I588" i="68"/>
  <c r="H53" i="7"/>
  <c r="H588" i="68" s="1"/>
  <c r="G53" i="7"/>
  <c r="G588" i="68" s="1"/>
  <c r="F53" i="7"/>
  <c r="F588" i="68" s="1"/>
  <c r="K52" i="7"/>
  <c r="K574" i="68" s="1"/>
  <c r="J52" i="7"/>
  <c r="I52" i="7"/>
  <c r="I574" i="68" s="1"/>
  <c r="H52" i="7"/>
  <c r="H574" i="68" s="1"/>
  <c r="G52" i="7"/>
  <c r="G574" i="68" s="1"/>
  <c r="F52" i="7"/>
  <c r="F574" i="68" s="1"/>
  <c r="K51" i="7"/>
  <c r="K560" i="68" s="1"/>
  <c r="J51" i="7"/>
  <c r="J560" i="68"/>
  <c r="I51" i="7"/>
  <c r="I560" i="68" s="1"/>
  <c r="H51" i="7"/>
  <c r="H560" i="68" s="1"/>
  <c r="G51" i="7"/>
  <c r="G560" i="68" s="1"/>
  <c r="F51" i="7"/>
  <c r="F560" i="68" s="1"/>
  <c r="K50" i="7"/>
  <c r="K546" i="68" s="1"/>
  <c r="J50" i="7"/>
  <c r="J546" i="68" s="1"/>
  <c r="I50" i="7"/>
  <c r="I546" i="68" s="1"/>
  <c r="H50" i="7"/>
  <c r="H546" i="68" s="1"/>
  <c r="G50" i="7"/>
  <c r="G546" i="68" s="1"/>
  <c r="K49" i="7"/>
  <c r="J49" i="7"/>
  <c r="J532" i="68" s="1"/>
  <c r="I49" i="7"/>
  <c r="I532" i="68" s="1"/>
  <c r="H49" i="7"/>
  <c r="H532" i="68" s="1"/>
  <c r="G49" i="7"/>
  <c r="G532" i="68" s="1"/>
  <c r="F49" i="7"/>
  <c r="F532" i="68" s="1"/>
  <c r="K48" i="7"/>
  <c r="K518" i="68" s="1"/>
  <c r="J48" i="7"/>
  <c r="J518" i="68" s="1"/>
  <c r="I48" i="7"/>
  <c r="I518" i="68" s="1"/>
  <c r="H48" i="7"/>
  <c r="H518" i="68" s="1"/>
  <c r="G48" i="7"/>
  <c r="G518" i="68" s="1"/>
  <c r="F48" i="7"/>
  <c r="F518" i="68" s="1"/>
  <c r="K47" i="7"/>
  <c r="K504" i="68" s="1"/>
  <c r="J47" i="7"/>
  <c r="J504" i="68" s="1"/>
  <c r="I47" i="7"/>
  <c r="I504" i="68" s="1"/>
  <c r="H47" i="7"/>
  <c r="H504" i="68" s="1"/>
  <c r="G47" i="7"/>
  <c r="F47" i="7"/>
  <c r="F504" i="68" s="1"/>
  <c r="K46" i="7"/>
  <c r="K490" i="68" s="1"/>
  <c r="J46" i="7"/>
  <c r="J490" i="68"/>
  <c r="I46" i="7"/>
  <c r="I490" i="68" s="1"/>
  <c r="H46" i="7"/>
  <c r="H490" i="68" s="1"/>
  <c r="G46" i="7"/>
  <c r="G490" i="68" s="1"/>
  <c r="F46" i="7"/>
  <c r="F490" i="68" s="1"/>
  <c r="K42" i="7"/>
  <c r="K447" i="68" s="1"/>
  <c r="J42" i="7"/>
  <c r="J447" i="68" s="1"/>
  <c r="I42" i="7"/>
  <c r="I447" i="68" s="1"/>
  <c r="H42" i="7"/>
  <c r="H447" i="68" s="1"/>
  <c r="G42" i="7"/>
  <c r="G447" i="68" s="1"/>
  <c r="F42" i="7"/>
  <c r="F447" i="68" s="1"/>
  <c r="K41" i="7"/>
  <c r="K433" i="68" s="1"/>
  <c r="J41" i="7"/>
  <c r="I41" i="7"/>
  <c r="I433" i="68" s="1"/>
  <c r="H41" i="7"/>
  <c r="H433" i="68" s="1"/>
  <c r="G41" i="7"/>
  <c r="G433" i="68" s="1"/>
  <c r="F41" i="7"/>
  <c r="F433" i="68" s="1"/>
  <c r="K40" i="7"/>
  <c r="K419" i="68" s="1"/>
  <c r="J40" i="7"/>
  <c r="J419" i="68" s="1"/>
  <c r="I40" i="7"/>
  <c r="I419" i="68" s="1"/>
  <c r="H40" i="7"/>
  <c r="H419" i="68" s="1"/>
  <c r="G40" i="7"/>
  <c r="G419" i="68" s="1"/>
  <c r="F40" i="7"/>
  <c r="F419" i="68" s="1"/>
  <c r="K39" i="7"/>
  <c r="K405" i="68" s="1"/>
  <c r="J39" i="7"/>
  <c r="J405" i="68" s="1"/>
  <c r="I39" i="7"/>
  <c r="I405" i="68" s="1"/>
  <c r="H39" i="7"/>
  <c r="H405" i="68" s="1"/>
  <c r="G39" i="7"/>
  <c r="G405" i="68"/>
  <c r="F39" i="7"/>
  <c r="F405" i="68" s="1"/>
  <c r="K38" i="7"/>
  <c r="K391" i="68" s="1"/>
  <c r="J38" i="7"/>
  <c r="J391" i="68" s="1"/>
  <c r="I38" i="7"/>
  <c r="I391" i="68" s="1"/>
  <c r="H38" i="7"/>
  <c r="H391" i="68" s="1"/>
  <c r="G38" i="7"/>
  <c r="G391" i="68" s="1"/>
  <c r="F38" i="7"/>
  <c r="F391" i="68" s="1"/>
  <c r="K37" i="7"/>
  <c r="K377" i="68"/>
  <c r="J37" i="7"/>
  <c r="I37" i="7"/>
  <c r="I377" i="68" s="1"/>
  <c r="H37" i="7"/>
  <c r="H377" i="68" s="1"/>
  <c r="G37" i="7"/>
  <c r="G377" i="68" s="1"/>
  <c r="F37" i="7"/>
  <c r="F377" i="68" s="1"/>
  <c r="K36" i="7"/>
  <c r="J36" i="7"/>
  <c r="J363" i="68" s="1"/>
  <c r="I36" i="7"/>
  <c r="I363" i="68" s="1"/>
  <c r="H36" i="7"/>
  <c r="H363" i="68" s="1"/>
  <c r="G36" i="7"/>
  <c r="G363" i="68" s="1"/>
  <c r="F36" i="7"/>
  <c r="F363" i="68" s="1"/>
  <c r="K35" i="7"/>
  <c r="K349" i="68" s="1"/>
  <c r="J35" i="7"/>
  <c r="J349" i="68" s="1"/>
  <c r="I35" i="7"/>
  <c r="I349" i="68" s="1"/>
  <c r="H35" i="7"/>
  <c r="H349" i="68" s="1"/>
  <c r="G35" i="7"/>
  <c r="G349" i="68" s="1"/>
  <c r="F35" i="7"/>
  <c r="F349" i="68" s="1"/>
  <c r="K34" i="7"/>
  <c r="K335" i="68" s="1"/>
  <c r="J34" i="7"/>
  <c r="J335" i="68" s="1"/>
  <c r="I34" i="7"/>
  <c r="I335" i="68" s="1"/>
  <c r="H34" i="7"/>
  <c r="H335" i="68" s="1"/>
  <c r="G34" i="7"/>
  <c r="G335" i="68"/>
  <c r="F34" i="7"/>
  <c r="F335" i="68" s="1"/>
  <c r="K33" i="7"/>
  <c r="K321" i="68" s="1"/>
  <c r="K33" i="8"/>
  <c r="K323" i="68" s="1"/>
  <c r="K33" i="10"/>
  <c r="K326" i="68" s="1"/>
  <c r="K33" i="9"/>
  <c r="K327" i="68" s="1"/>
  <c r="K33" i="12"/>
  <c r="K328" i="68" s="1"/>
  <c r="K33" i="11"/>
  <c r="K330" i="68" s="1"/>
  <c r="J33" i="7"/>
  <c r="J321" i="68" s="1"/>
  <c r="I33" i="7"/>
  <c r="I321" i="68" s="1"/>
  <c r="H33" i="7"/>
  <c r="H321" i="68"/>
  <c r="G33" i="7"/>
  <c r="G321" i="68" s="1"/>
  <c r="F33" i="7"/>
  <c r="F321" i="68" s="1"/>
  <c r="K32" i="7"/>
  <c r="K307" i="68" s="1"/>
  <c r="J32" i="7"/>
  <c r="J307" i="68" s="1"/>
  <c r="I32" i="7"/>
  <c r="I307" i="68" s="1"/>
  <c r="H32" i="7"/>
  <c r="H307" i="68" s="1"/>
  <c r="G32" i="7"/>
  <c r="G307" i="68"/>
  <c r="F32" i="7"/>
  <c r="F307" i="68" s="1"/>
  <c r="K31" i="7"/>
  <c r="K293" i="68" s="1"/>
  <c r="J31" i="7"/>
  <c r="J293" i="68" s="1"/>
  <c r="I31" i="7"/>
  <c r="I293" i="68" s="1"/>
  <c r="H31" i="7"/>
  <c r="H293" i="68" s="1"/>
  <c r="G31" i="7"/>
  <c r="G293" i="68" s="1"/>
  <c r="F31" i="7"/>
  <c r="F293" i="68" s="1"/>
  <c r="K30" i="7"/>
  <c r="K279" i="68" s="1"/>
  <c r="J30" i="7"/>
  <c r="J279" i="68"/>
  <c r="I30" i="7"/>
  <c r="I279" i="68" s="1"/>
  <c r="H30" i="7"/>
  <c r="H279" i="68" s="1"/>
  <c r="G30" i="7"/>
  <c r="G279" i="68" s="1"/>
  <c r="F30" i="7"/>
  <c r="F279" i="68" s="1"/>
  <c r="K29" i="7"/>
  <c r="K265" i="68" s="1"/>
  <c r="J29" i="7"/>
  <c r="J265" i="68" s="1"/>
  <c r="I29" i="7"/>
  <c r="I265" i="68" s="1"/>
  <c r="H29" i="7"/>
  <c r="H265" i="68" s="1"/>
  <c r="G29" i="7"/>
  <c r="G265" i="68" s="1"/>
  <c r="F29" i="7"/>
  <c r="F265" i="68" s="1"/>
  <c r="K28" i="7"/>
  <c r="K251" i="68" s="1"/>
  <c r="J28" i="7"/>
  <c r="J251" i="68" s="1"/>
  <c r="I28" i="7"/>
  <c r="I251" i="68" s="1"/>
  <c r="H28" i="7"/>
  <c r="G28" i="7"/>
  <c r="F28" i="7"/>
  <c r="F251" i="68" s="1"/>
  <c r="K27" i="7"/>
  <c r="K237" i="68" s="1"/>
  <c r="K27" i="8"/>
  <c r="K239" i="68" s="1"/>
  <c r="K27" i="10"/>
  <c r="K242" i="68" s="1"/>
  <c r="K27" i="9"/>
  <c r="K243" i="68" s="1"/>
  <c r="K27" i="12"/>
  <c r="K244" i="68" s="1"/>
  <c r="K27" i="11"/>
  <c r="K246" i="68" s="1"/>
  <c r="J27" i="7"/>
  <c r="J237" i="68"/>
  <c r="I27" i="7"/>
  <c r="I237" i="68" s="1"/>
  <c r="H27" i="7"/>
  <c r="H237" i="68" s="1"/>
  <c r="G27" i="7"/>
  <c r="G237" i="68" s="1"/>
  <c r="F27" i="7"/>
  <c r="F237" i="68" s="1"/>
  <c r="K26" i="7"/>
  <c r="K223" i="68" s="1"/>
  <c r="J26" i="7"/>
  <c r="J223" i="68" s="1"/>
  <c r="I26" i="7"/>
  <c r="I223" i="68" s="1"/>
  <c r="H26" i="7"/>
  <c r="H223" i="68"/>
  <c r="G26" i="7"/>
  <c r="G223" i="68" s="1"/>
  <c r="F26" i="7"/>
  <c r="F223" i="68" s="1"/>
  <c r="K25" i="7"/>
  <c r="K209" i="68" s="1"/>
  <c r="J25" i="7"/>
  <c r="J209" i="68" s="1"/>
  <c r="I25" i="7"/>
  <c r="I209" i="68" s="1"/>
  <c r="H25" i="7"/>
  <c r="H209" i="68" s="1"/>
  <c r="G25" i="7"/>
  <c r="G209" i="68" s="1"/>
  <c r="F25" i="7"/>
  <c r="F209" i="68" s="1"/>
  <c r="K24" i="7"/>
  <c r="K195" i="68" s="1"/>
  <c r="J24" i="7"/>
  <c r="J195" i="68" s="1"/>
  <c r="I24" i="7"/>
  <c r="I195" i="68" s="1"/>
  <c r="H24" i="7"/>
  <c r="H195" i="68" s="1"/>
  <c r="G24" i="7"/>
  <c r="G195" i="68" s="1"/>
  <c r="K23" i="7"/>
  <c r="K181" i="68" s="1"/>
  <c r="J23" i="7"/>
  <c r="J181" i="68" s="1"/>
  <c r="I23" i="7"/>
  <c r="I181" i="68" s="1"/>
  <c r="H23" i="7"/>
  <c r="H181" i="68" s="1"/>
  <c r="G23" i="7"/>
  <c r="G66" i="7" s="1"/>
  <c r="F23" i="7"/>
  <c r="F181" i="68" s="1"/>
  <c r="K22" i="7"/>
  <c r="K167" i="68" s="1"/>
  <c r="J22" i="7"/>
  <c r="J167" i="68" s="1"/>
  <c r="I22" i="7"/>
  <c r="I167" i="68" s="1"/>
  <c r="H22" i="7"/>
  <c r="H167" i="68" s="1"/>
  <c r="G22" i="7"/>
  <c r="G167" i="68" s="1"/>
  <c r="F22" i="7"/>
  <c r="F167" i="68" s="1"/>
  <c r="L16" i="7"/>
  <c r="L109" i="68" s="1"/>
  <c r="L15" i="7"/>
  <c r="L95" i="68" s="1"/>
  <c r="L14" i="7"/>
  <c r="L81" i="68" s="1"/>
  <c r="L13" i="7"/>
  <c r="L67" i="68" s="1"/>
  <c r="K12" i="7"/>
  <c r="K53" i="68" s="1"/>
  <c r="K9" i="7"/>
  <c r="K24" i="68" s="1"/>
  <c r="L8" i="7"/>
  <c r="L10" i="68" s="1"/>
  <c r="K55" i="8"/>
  <c r="K618" i="68" s="1"/>
  <c r="J55" i="8"/>
  <c r="J618" i="68" s="1"/>
  <c r="I55" i="8"/>
  <c r="I618" i="68" s="1"/>
  <c r="H55" i="8"/>
  <c r="H618" i="68" s="1"/>
  <c r="G55" i="8"/>
  <c r="G618" i="68" s="1"/>
  <c r="F55" i="8"/>
  <c r="F618" i="68" s="1"/>
  <c r="K54" i="8"/>
  <c r="K604" i="68" s="1"/>
  <c r="J54" i="8"/>
  <c r="J604" i="68" s="1"/>
  <c r="I54" i="8"/>
  <c r="I604" i="68" s="1"/>
  <c r="H54" i="8"/>
  <c r="H604" i="68" s="1"/>
  <c r="G54" i="8"/>
  <c r="G604" i="68"/>
  <c r="F54" i="8"/>
  <c r="F604" i="68" s="1"/>
  <c r="K53" i="8"/>
  <c r="K590" i="68" s="1"/>
  <c r="J53" i="8"/>
  <c r="J590" i="68" s="1"/>
  <c r="I53" i="8"/>
  <c r="I590" i="68" s="1"/>
  <c r="H53" i="8"/>
  <c r="H590" i="68" s="1"/>
  <c r="G53" i="8"/>
  <c r="G590" i="68" s="1"/>
  <c r="F53" i="8"/>
  <c r="F590" i="68" s="1"/>
  <c r="K52" i="8"/>
  <c r="K576" i="68" s="1"/>
  <c r="J52" i="8"/>
  <c r="J576" i="68" s="1"/>
  <c r="I52" i="8"/>
  <c r="I576" i="68" s="1"/>
  <c r="H52" i="8"/>
  <c r="H576" i="68" s="1"/>
  <c r="G52" i="8"/>
  <c r="F52" i="8"/>
  <c r="F576" i="68" s="1"/>
  <c r="K51" i="8"/>
  <c r="K562" i="68" s="1"/>
  <c r="J51" i="8"/>
  <c r="J562" i="68" s="1"/>
  <c r="I51" i="8"/>
  <c r="I562" i="68" s="1"/>
  <c r="H51" i="8"/>
  <c r="G51" i="8"/>
  <c r="G562" i="68" s="1"/>
  <c r="F51" i="8"/>
  <c r="F562" i="68" s="1"/>
  <c r="K50" i="8"/>
  <c r="K548" i="68" s="1"/>
  <c r="J50" i="8"/>
  <c r="I50" i="8"/>
  <c r="I548" i="68" s="1"/>
  <c r="H50" i="8"/>
  <c r="H548" i="68" s="1"/>
  <c r="G50" i="8"/>
  <c r="G548" i="68" s="1"/>
  <c r="K49" i="8"/>
  <c r="K534" i="68"/>
  <c r="J49" i="8"/>
  <c r="J534" i="68" s="1"/>
  <c r="I49" i="8"/>
  <c r="I534" i="68" s="1"/>
  <c r="H49" i="8"/>
  <c r="H534" i="68" s="1"/>
  <c r="G49" i="8"/>
  <c r="G534" i="68" s="1"/>
  <c r="F49" i="8"/>
  <c r="F534" i="68" s="1"/>
  <c r="K48" i="8"/>
  <c r="K520" i="68" s="1"/>
  <c r="J48" i="8"/>
  <c r="J520" i="68" s="1"/>
  <c r="J48" i="10"/>
  <c r="J48" i="9"/>
  <c r="J524" i="68" s="1"/>
  <c r="J48" i="12"/>
  <c r="J525" i="68" s="1"/>
  <c r="J48" i="11"/>
  <c r="J527" i="68" s="1"/>
  <c r="I48" i="8"/>
  <c r="I520" i="68" s="1"/>
  <c r="H48" i="8"/>
  <c r="H520" i="68" s="1"/>
  <c r="G48" i="8"/>
  <c r="G520" i="68" s="1"/>
  <c r="F48" i="8"/>
  <c r="F520" i="68"/>
  <c r="K47" i="8"/>
  <c r="K506" i="68" s="1"/>
  <c r="J47" i="8"/>
  <c r="J506" i="68" s="1"/>
  <c r="J47" i="10"/>
  <c r="J509" i="68" s="1"/>
  <c r="J47" i="9"/>
  <c r="J510" i="68" s="1"/>
  <c r="J47" i="12"/>
  <c r="J47" i="11"/>
  <c r="J513" i="68" s="1"/>
  <c r="I47" i="8"/>
  <c r="I506" i="68" s="1"/>
  <c r="H47" i="8"/>
  <c r="H506" i="68" s="1"/>
  <c r="G47" i="8"/>
  <c r="G506" i="68" s="1"/>
  <c r="F47" i="8"/>
  <c r="F506" i="68" s="1"/>
  <c r="K46" i="8"/>
  <c r="K492" i="68" s="1"/>
  <c r="J46" i="8"/>
  <c r="I46" i="8"/>
  <c r="I492" i="68" s="1"/>
  <c r="H46" i="8"/>
  <c r="H492" i="68" s="1"/>
  <c r="H46" i="10"/>
  <c r="H495" i="68" s="1"/>
  <c r="H46" i="9"/>
  <c r="H496" i="68" s="1"/>
  <c r="H46" i="12"/>
  <c r="H497" i="68" s="1"/>
  <c r="H46" i="11"/>
  <c r="H499" i="68" s="1"/>
  <c r="G46" i="8"/>
  <c r="G492" i="68" s="1"/>
  <c r="F46" i="8"/>
  <c r="F492" i="68" s="1"/>
  <c r="K42" i="8"/>
  <c r="K449" i="68"/>
  <c r="J42" i="8"/>
  <c r="J449" i="68" s="1"/>
  <c r="I42" i="8"/>
  <c r="I449" i="68" s="1"/>
  <c r="H42" i="8"/>
  <c r="H449" i="68" s="1"/>
  <c r="G42" i="8"/>
  <c r="G449" i="68" s="1"/>
  <c r="F42" i="8"/>
  <c r="F449" i="68" s="1"/>
  <c r="F42" i="10"/>
  <c r="F452" i="68" s="1"/>
  <c r="F42" i="9"/>
  <c r="F453" i="68" s="1"/>
  <c r="F42" i="12"/>
  <c r="F454" i="68" s="1"/>
  <c r="F42" i="11"/>
  <c r="F456" i="68" s="1"/>
  <c r="K41" i="8"/>
  <c r="K435" i="68" s="1"/>
  <c r="J41" i="8"/>
  <c r="J435" i="68" s="1"/>
  <c r="I41" i="8"/>
  <c r="I435" i="68" s="1"/>
  <c r="H41" i="8"/>
  <c r="H435" i="68" s="1"/>
  <c r="G41" i="8"/>
  <c r="G435" i="68" s="1"/>
  <c r="F41" i="8"/>
  <c r="K40" i="8"/>
  <c r="K421" i="68" s="1"/>
  <c r="J40" i="8"/>
  <c r="J421" i="68" s="1"/>
  <c r="I40" i="8"/>
  <c r="I421" i="68" s="1"/>
  <c r="H40" i="8"/>
  <c r="H421" i="68" s="1"/>
  <c r="G40" i="8"/>
  <c r="G421" i="68" s="1"/>
  <c r="F40" i="8"/>
  <c r="F421" i="68" s="1"/>
  <c r="F40" i="10"/>
  <c r="F40" i="9"/>
  <c r="F425" i="68"/>
  <c r="F40" i="12"/>
  <c r="F426" i="68" s="1"/>
  <c r="F40" i="11"/>
  <c r="F428" i="68" s="1"/>
  <c r="K39" i="8"/>
  <c r="K407" i="68" s="1"/>
  <c r="J39" i="8"/>
  <c r="J407" i="68" s="1"/>
  <c r="I39" i="8"/>
  <c r="I407" i="68" s="1"/>
  <c r="H39" i="8"/>
  <c r="H407" i="68" s="1"/>
  <c r="G39" i="8"/>
  <c r="G407" i="68" s="1"/>
  <c r="F39" i="8"/>
  <c r="F407" i="68" s="1"/>
  <c r="K38" i="8"/>
  <c r="K393" i="68" s="1"/>
  <c r="J38" i="8"/>
  <c r="J393" i="68" s="1"/>
  <c r="I38" i="8"/>
  <c r="I393" i="68" s="1"/>
  <c r="H38" i="8"/>
  <c r="H393" i="68" s="1"/>
  <c r="G38" i="8"/>
  <c r="G393" i="68" s="1"/>
  <c r="F38" i="8"/>
  <c r="F393" i="68" s="1"/>
  <c r="K37" i="8"/>
  <c r="K379" i="68" s="1"/>
  <c r="J37" i="8"/>
  <c r="J379" i="68" s="1"/>
  <c r="I37" i="8"/>
  <c r="I379" i="68" s="1"/>
  <c r="H37" i="8"/>
  <c r="H379" i="68" s="1"/>
  <c r="H37" i="10"/>
  <c r="H382" i="68" s="1"/>
  <c r="H37" i="9"/>
  <c r="H383" i="68" s="1"/>
  <c r="H37" i="12"/>
  <c r="H384" i="68" s="1"/>
  <c r="H37" i="11"/>
  <c r="H386" i="68" s="1"/>
  <c r="G37" i="8"/>
  <c r="G379" i="68" s="1"/>
  <c r="F37" i="8"/>
  <c r="F379" i="68" s="1"/>
  <c r="K36" i="8"/>
  <c r="K365" i="68" s="1"/>
  <c r="J36" i="8"/>
  <c r="J365" i="68" s="1"/>
  <c r="J36" i="10"/>
  <c r="J368" i="68" s="1"/>
  <c r="J36" i="9"/>
  <c r="J369" i="68" s="1"/>
  <c r="J36" i="12"/>
  <c r="J370" i="68" s="1"/>
  <c r="J36" i="11"/>
  <c r="J372" i="68" s="1"/>
  <c r="I36" i="8"/>
  <c r="I365" i="68" s="1"/>
  <c r="H36" i="8"/>
  <c r="H365" i="68" s="1"/>
  <c r="G36" i="8"/>
  <c r="G365" i="68" s="1"/>
  <c r="F36" i="8"/>
  <c r="F365" i="68" s="1"/>
  <c r="K35" i="8"/>
  <c r="K351" i="68" s="1"/>
  <c r="J35" i="8"/>
  <c r="J351" i="68" s="1"/>
  <c r="J35" i="10"/>
  <c r="J354" i="68" s="1"/>
  <c r="J35" i="9"/>
  <c r="J355" i="68" s="1"/>
  <c r="J35" i="12"/>
  <c r="J356" i="68" s="1"/>
  <c r="J35" i="11"/>
  <c r="J358" i="68" s="1"/>
  <c r="I35" i="8"/>
  <c r="I351" i="68" s="1"/>
  <c r="H35" i="8"/>
  <c r="H351" i="68" s="1"/>
  <c r="G35" i="8"/>
  <c r="G351" i="68" s="1"/>
  <c r="F35" i="8"/>
  <c r="F351" i="68" s="1"/>
  <c r="K34" i="8"/>
  <c r="K337" i="68" s="1"/>
  <c r="J34" i="8"/>
  <c r="J337" i="68" s="1"/>
  <c r="I34" i="8"/>
  <c r="I337" i="68" s="1"/>
  <c r="H34" i="8"/>
  <c r="H337" i="68" s="1"/>
  <c r="G34" i="8"/>
  <c r="G337" i="68" s="1"/>
  <c r="F34" i="8"/>
  <c r="F337" i="68" s="1"/>
  <c r="J33" i="8"/>
  <c r="I33" i="8"/>
  <c r="I323" i="68" s="1"/>
  <c r="H33" i="8"/>
  <c r="H323" i="68" s="1"/>
  <c r="G33" i="8"/>
  <c r="G323" i="68" s="1"/>
  <c r="F33" i="8"/>
  <c r="F323" i="68" s="1"/>
  <c r="K32" i="8"/>
  <c r="K309" i="68" s="1"/>
  <c r="J32" i="8"/>
  <c r="J309" i="68"/>
  <c r="I32" i="8"/>
  <c r="I309" i="68" s="1"/>
  <c r="H32" i="8"/>
  <c r="H309" i="68" s="1"/>
  <c r="G32" i="8"/>
  <c r="G309" i="68" s="1"/>
  <c r="F32" i="8"/>
  <c r="F309" i="68" s="1"/>
  <c r="K31" i="8"/>
  <c r="K295" i="68" s="1"/>
  <c r="J31" i="8"/>
  <c r="J295" i="68" s="1"/>
  <c r="I31" i="8"/>
  <c r="I295" i="68" s="1"/>
  <c r="H31" i="8"/>
  <c r="H295" i="68" s="1"/>
  <c r="G31" i="8"/>
  <c r="G295" i="68" s="1"/>
  <c r="F31" i="8"/>
  <c r="K30" i="8"/>
  <c r="K281" i="68" s="1"/>
  <c r="J30" i="8"/>
  <c r="J281" i="68" s="1"/>
  <c r="I30" i="8"/>
  <c r="I281" i="68" s="1"/>
  <c r="H30" i="8"/>
  <c r="H281" i="68" s="1"/>
  <c r="G30" i="8"/>
  <c r="G281" i="68" s="1"/>
  <c r="F30" i="8"/>
  <c r="F281" i="68" s="1"/>
  <c r="K29" i="8"/>
  <c r="K267" i="68" s="1"/>
  <c r="J29" i="8"/>
  <c r="J267" i="68" s="1"/>
  <c r="I29" i="8"/>
  <c r="I267" i="68" s="1"/>
  <c r="H29" i="8"/>
  <c r="H267" i="68" s="1"/>
  <c r="G29" i="8"/>
  <c r="G267" i="68" s="1"/>
  <c r="F29" i="8"/>
  <c r="F267" i="68" s="1"/>
  <c r="K28" i="8"/>
  <c r="K253" i="68" s="1"/>
  <c r="J28" i="8"/>
  <c r="J253" i="68" s="1"/>
  <c r="I28" i="8"/>
  <c r="I253" i="68" s="1"/>
  <c r="H28" i="8"/>
  <c r="G28" i="8"/>
  <c r="F28" i="8"/>
  <c r="F253" i="68" s="1"/>
  <c r="J27" i="8"/>
  <c r="J239" i="68" s="1"/>
  <c r="I27" i="8"/>
  <c r="I239" i="68" s="1"/>
  <c r="H27" i="8"/>
  <c r="H239" i="68" s="1"/>
  <c r="G27" i="8"/>
  <c r="G239" i="68" s="1"/>
  <c r="F27" i="8"/>
  <c r="F239" i="68" s="1"/>
  <c r="K26" i="8"/>
  <c r="K225" i="68" s="1"/>
  <c r="J26" i="8"/>
  <c r="J225" i="68" s="1"/>
  <c r="I26" i="8"/>
  <c r="I225" i="68" s="1"/>
  <c r="H26" i="8"/>
  <c r="H225" i="68" s="1"/>
  <c r="G26" i="8"/>
  <c r="G225" i="68" s="1"/>
  <c r="F26" i="8"/>
  <c r="F225" i="68" s="1"/>
  <c r="K25" i="8"/>
  <c r="K211" i="68" s="1"/>
  <c r="J25" i="8"/>
  <c r="J211" i="68" s="1"/>
  <c r="I25" i="8"/>
  <c r="I211" i="68" s="1"/>
  <c r="H25" i="8"/>
  <c r="G25" i="8"/>
  <c r="G211" i="68" s="1"/>
  <c r="F25" i="8"/>
  <c r="F211" i="68" s="1"/>
  <c r="K24" i="8"/>
  <c r="K197" i="68" s="1"/>
  <c r="J24" i="8"/>
  <c r="I24" i="8"/>
  <c r="I197" i="68" s="1"/>
  <c r="H24" i="8"/>
  <c r="H197" i="68" s="1"/>
  <c r="G24" i="8"/>
  <c r="G197" i="68" s="1"/>
  <c r="K23" i="8"/>
  <c r="K183" i="68" s="1"/>
  <c r="J23" i="8"/>
  <c r="J183" i="68"/>
  <c r="I23" i="8"/>
  <c r="I183" i="68" s="1"/>
  <c r="H23" i="8"/>
  <c r="G23" i="8"/>
  <c r="G66" i="8" s="1"/>
  <c r="F23" i="8"/>
  <c r="F183" i="68" s="1"/>
  <c r="K22" i="8"/>
  <c r="K169" i="68" s="1"/>
  <c r="J22" i="8"/>
  <c r="J169" i="68" s="1"/>
  <c r="I22" i="8"/>
  <c r="I169" i="68" s="1"/>
  <c r="H22" i="8"/>
  <c r="G22" i="8"/>
  <c r="G169" i="68" s="1"/>
  <c r="F22" i="8"/>
  <c r="F169" i="68" s="1"/>
  <c r="L16" i="8"/>
  <c r="K16" i="8" s="1"/>
  <c r="K111" i="68" s="1"/>
  <c r="L111" i="68"/>
  <c r="L15" i="8"/>
  <c r="L97" i="68" s="1"/>
  <c r="L14" i="8"/>
  <c r="L83" i="68" s="1"/>
  <c r="L13" i="8"/>
  <c r="L69" i="68" s="1"/>
  <c r="K12" i="8"/>
  <c r="K55" i="68" s="1"/>
  <c r="K9" i="8"/>
  <c r="K26" i="68" s="1"/>
  <c r="L8" i="8"/>
  <c r="L12" i="68" s="1"/>
  <c r="K55" i="9"/>
  <c r="K622" i="68" s="1"/>
  <c r="J55" i="9"/>
  <c r="J622" i="68" s="1"/>
  <c r="I55" i="9"/>
  <c r="I622" i="68" s="1"/>
  <c r="H55" i="9"/>
  <c r="H622" i="68" s="1"/>
  <c r="G55" i="9"/>
  <c r="G622" i="68" s="1"/>
  <c r="F55" i="9"/>
  <c r="F622" i="68" s="1"/>
  <c r="K54" i="9"/>
  <c r="K608" i="68" s="1"/>
  <c r="J54" i="9"/>
  <c r="J608" i="68" s="1"/>
  <c r="I54" i="9"/>
  <c r="I608" i="68" s="1"/>
  <c r="H54" i="9"/>
  <c r="H608" i="68" s="1"/>
  <c r="G54" i="9"/>
  <c r="G608" i="68" s="1"/>
  <c r="F54" i="9"/>
  <c r="F608" i="68" s="1"/>
  <c r="K53" i="9"/>
  <c r="K594" i="68" s="1"/>
  <c r="J53" i="9"/>
  <c r="J594" i="68" s="1"/>
  <c r="I53" i="9"/>
  <c r="I594" i="68" s="1"/>
  <c r="H53" i="9"/>
  <c r="H594" i="68" s="1"/>
  <c r="G53" i="9"/>
  <c r="G594" i="68" s="1"/>
  <c r="G53" i="10"/>
  <c r="G593" i="68" s="1"/>
  <c r="G53" i="12"/>
  <c r="G595" i="68" s="1"/>
  <c r="G53" i="11"/>
  <c r="G597" i="68" s="1"/>
  <c r="F53" i="9"/>
  <c r="F594" i="68" s="1"/>
  <c r="K52" i="9"/>
  <c r="K580" i="68" s="1"/>
  <c r="J52" i="9"/>
  <c r="J580" i="68" s="1"/>
  <c r="I52" i="9"/>
  <c r="I580" i="68" s="1"/>
  <c r="H52" i="9"/>
  <c r="H580" i="68" s="1"/>
  <c r="G52" i="9"/>
  <c r="G580" i="68" s="1"/>
  <c r="F52" i="9"/>
  <c r="F580" i="68" s="1"/>
  <c r="K51" i="9"/>
  <c r="K566" i="68" s="1"/>
  <c r="J51" i="9"/>
  <c r="J566" i="68" s="1"/>
  <c r="I51" i="9"/>
  <c r="I566" i="68" s="1"/>
  <c r="H51" i="9"/>
  <c r="H566" i="68" s="1"/>
  <c r="G51" i="9"/>
  <c r="G566" i="68" s="1"/>
  <c r="F51" i="9"/>
  <c r="F566" i="68" s="1"/>
  <c r="K50" i="9"/>
  <c r="K552" i="68" s="1"/>
  <c r="J50" i="9"/>
  <c r="J552" i="68" s="1"/>
  <c r="I50" i="9"/>
  <c r="I552" i="68" s="1"/>
  <c r="H50" i="9"/>
  <c r="H552" i="68" s="1"/>
  <c r="G50" i="9"/>
  <c r="G552" i="68" s="1"/>
  <c r="K49" i="9"/>
  <c r="K538" i="68" s="1"/>
  <c r="J49" i="9"/>
  <c r="J538" i="68" s="1"/>
  <c r="I49" i="9"/>
  <c r="I538" i="68" s="1"/>
  <c r="H49" i="9"/>
  <c r="H538" i="68" s="1"/>
  <c r="G49" i="9"/>
  <c r="G538" i="68" s="1"/>
  <c r="F49" i="9"/>
  <c r="F538" i="68" s="1"/>
  <c r="K48" i="9"/>
  <c r="K524" i="68" s="1"/>
  <c r="I48" i="9"/>
  <c r="I524" i="68" s="1"/>
  <c r="H48" i="9"/>
  <c r="H524" i="68" s="1"/>
  <c r="G48" i="9"/>
  <c r="G524" i="68" s="1"/>
  <c r="F48" i="9"/>
  <c r="F524" i="68" s="1"/>
  <c r="K47" i="9"/>
  <c r="K510" i="68" s="1"/>
  <c r="I47" i="9"/>
  <c r="I510" i="68" s="1"/>
  <c r="H47" i="9"/>
  <c r="H510" i="68" s="1"/>
  <c r="G47" i="9"/>
  <c r="G510" i="68" s="1"/>
  <c r="F47" i="9"/>
  <c r="F510" i="68" s="1"/>
  <c r="K46" i="9"/>
  <c r="K496" i="68" s="1"/>
  <c r="J46" i="9"/>
  <c r="J496" i="68" s="1"/>
  <c r="I46" i="9"/>
  <c r="I496" i="68" s="1"/>
  <c r="G46" i="9"/>
  <c r="G496" i="68" s="1"/>
  <c r="F46" i="9"/>
  <c r="F496" i="68" s="1"/>
  <c r="K42" i="9"/>
  <c r="K453" i="68"/>
  <c r="J42" i="9"/>
  <c r="J453" i="68" s="1"/>
  <c r="I42" i="9"/>
  <c r="I453" i="68" s="1"/>
  <c r="H42" i="9"/>
  <c r="H453" i="68" s="1"/>
  <c r="G42" i="9"/>
  <c r="G453" i="68" s="1"/>
  <c r="K41" i="9"/>
  <c r="K439" i="68" s="1"/>
  <c r="J41" i="9"/>
  <c r="J439" i="68" s="1"/>
  <c r="I41" i="9"/>
  <c r="I439" i="68" s="1"/>
  <c r="H41" i="9"/>
  <c r="H439" i="68" s="1"/>
  <c r="G41" i="9"/>
  <c r="G439" i="68" s="1"/>
  <c r="F41" i="9"/>
  <c r="F439" i="68" s="1"/>
  <c r="K40" i="9"/>
  <c r="K425" i="68" s="1"/>
  <c r="J40" i="9"/>
  <c r="J425" i="68" s="1"/>
  <c r="I40" i="9"/>
  <c r="I425" i="68" s="1"/>
  <c r="H40" i="9"/>
  <c r="H425" i="68" s="1"/>
  <c r="G40" i="9"/>
  <c r="G425" i="68" s="1"/>
  <c r="K39" i="9"/>
  <c r="K411" i="68" s="1"/>
  <c r="J39" i="9"/>
  <c r="J411" i="68" s="1"/>
  <c r="I39" i="9"/>
  <c r="I411" i="68" s="1"/>
  <c r="H39" i="9"/>
  <c r="H411" i="68" s="1"/>
  <c r="G39" i="9"/>
  <c r="G411" i="68" s="1"/>
  <c r="F39" i="9"/>
  <c r="F411" i="68" s="1"/>
  <c r="K38" i="9"/>
  <c r="K397" i="68" s="1"/>
  <c r="J38" i="9"/>
  <c r="J397" i="68" s="1"/>
  <c r="I38" i="9"/>
  <c r="I397" i="68" s="1"/>
  <c r="H38" i="9"/>
  <c r="H397" i="68" s="1"/>
  <c r="G38" i="9"/>
  <c r="G397" i="68" s="1"/>
  <c r="F38" i="9"/>
  <c r="K37" i="9"/>
  <c r="K383" i="68" s="1"/>
  <c r="J37" i="9"/>
  <c r="J383" i="68" s="1"/>
  <c r="I37" i="9"/>
  <c r="I383" i="68" s="1"/>
  <c r="G37" i="9"/>
  <c r="G383" i="68" s="1"/>
  <c r="F37" i="9"/>
  <c r="F383" i="68" s="1"/>
  <c r="K36" i="9"/>
  <c r="K369" i="68" s="1"/>
  <c r="I36" i="9"/>
  <c r="I369" i="68" s="1"/>
  <c r="H36" i="9"/>
  <c r="H369" i="68" s="1"/>
  <c r="G36" i="9"/>
  <c r="G369" i="68" s="1"/>
  <c r="F36" i="9"/>
  <c r="F369" i="68" s="1"/>
  <c r="K35" i="9"/>
  <c r="K355" i="68" s="1"/>
  <c r="I35" i="9"/>
  <c r="I355" i="68" s="1"/>
  <c r="H35" i="9"/>
  <c r="H355" i="68" s="1"/>
  <c r="G35" i="9"/>
  <c r="G355" i="68" s="1"/>
  <c r="F35" i="9"/>
  <c r="F355" i="68" s="1"/>
  <c r="K34" i="9"/>
  <c r="K341" i="68" s="1"/>
  <c r="J34" i="9"/>
  <c r="J341" i="68" s="1"/>
  <c r="I34" i="9"/>
  <c r="I341" i="68" s="1"/>
  <c r="H34" i="9"/>
  <c r="H341" i="68" s="1"/>
  <c r="G34" i="9"/>
  <c r="G341" i="68" s="1"/>
  <c r="F34" i="9"/>
  <c r="F341" i="68" s="1"/>
  <c r="J33" i="9"/>
  <c r="J327" i="68" s="1"/>
  <c r="I33" i="9"/>
  <c r="I327" i="68" s="1"/>
  <c r="H33" i="9"/>
  <c r="G33" i="9"/>
  <c r="G327" i="68" s="1"/>
  <c r="F33" i="9"/>
  <c r="F327" i="68" s="1"/>
  <c r="K32" i="9"/>
  <c r="K313" i="68" s="1"/>
  <c r="J32" i="9"/>
  <c r="J313" i="68" s="1"/>
  <c r="I32" i="9"/>
  <c r="I313" i="68" s="1"/>
  <c r="H32" i="9"/>
  <c r="H313" i="68"/>
  <c r="G32" i="9"/>
  <c r="G313" i="68" s="1"/>
  <c r="F32" i="9"/>
  <c r="F313" i="68" s="1"/>
  <c r="K31" i="9"/>
  <c r="K299" i="68" s="1"/>
  <c r="J31" i="9"/>
  <c r="J299" i="68" s="1"/>
  <c r="I31" i="9"/>
  <c r="I299" i="68" s="1"/>
  <c r="H31" i="9"/>
  <c r="H299" i="68" s="1"/>
  <c r="G31" i="9"/>
  <c r="G299" i="68" s="1"/>
  <c r="F31" i="9"/>
  <c r="K30" i="9"/>
  <c r="K285" i="68" s="1"/>
  <c r="J30" i="9"/>
  <c r="J285" i="68" s="1"/>
  <c r="I30" i="9"/>
  <c r="I285" i="68" s="1"/>
  <c r="H30" i="9"/>
  <c r="H285" i="68" s="1"/>
  <c r="G30" i="9"/>
  <c r="G285" i="68" s="1"/>
  <c r="F30" i="9"/>
  <c r="F285" i="68" s="1"/>
  <c r="K29" i="9"/>
  <c r="K271" i="68" s="1"/>
  <c r="J29" i="9"/>
  <c r="J271" i="68" s="1"/>
  <c r="I29" i="9"/>
  <c r="I271" i="68" s="1"/>
  <c r="H29" i="9"/>
  <c r="H271" i="68" s="1"/>
  <c r="G29" i="9"/>
  <c r="G271" i="68" s="1"/>
  <c r="F29" i="9"/>
  <c r="F271" i="68" s="1"/>
  <c r="K28" i="9"/>
  <c r="K257" i="68" s="1"/>
  <c r="J28" i="9"/>
  <c r="J257" i="68" s="1"/>
  <c r="I28" i="9"/>
  <c r="I257" i="68" s="1"/>
  <c r="H28" i="9"/>
  <c r="G28" i="9"/>
  <c r="F28" i="9"/>
  <c r="F257" i="68" s="1"/>
  <c r="J27" i="9"/>
  <c r="I27" i="9"/>
  <c r="I243" i="68" s="1"/>
  <c r="H27" i="9"/>
  <c r="H243" i="68" s="1"/>
  <c r="H27" i="10"/>
  <c r="H242" i="68" s="1"/>
  <c r="H27" i="12"/>
  <c r="H244" i="68" s="1"/>
  <c r="H27" i="11"/>
  <c r="H246" i="68" s="1"/>
  <c r="G27" i="9"/>
  <c r="G243" i="68" s="1"/>
  <c r="F27" i="9"/>
  <c r="F243" i="68" s="1"/>
  <c r="K26" i="9"/>
  <c r="K229" i="68" s="1"/>
  <c r="J26" i="9"/>
  <c r="J229" i="68" s="1"/>
  <c r="I26" i="9"/>
  <c r="I229" i="68"/>
  <c r="H26" i="9"/>
  <c r="H229" i="68" s="1"/>
  <c r="G26" i="9"/>
  <c r="G229" i="68" s="1"/>
  <c r="F26" i="9"/>
  <c r="F229" i="68" s="1"/>
  <c r="K25" i="9"/>
  <c r="J25" i="9"/>
  <c r="J215" i="68" s="1"/>
  <c r="I25" i="9"/>
  <c r="I215" i="68" s="1"/>
  <c r="H25" i="9"/>
  <c r="H215" i="68"/>
  <c r="G25" i="9"/>
  <c r="G215" i="68" s="1"/>
  <c r="F25" i="9"/>
  <c r="F215" i="68" s="1"/>
  <c r="K24" i="9"/>
  <c r="K201" i="68" s="1"/>
  <c r="J24" i="9"/>
  <c r="J201" i="68" s="1"/>
  <c r="I24" i="9"/>
  <c r="I201" i="68" s="1"/>
  <c r="H24" i="9"/>
  <c r="H201" i="68" s="1"/>
  <c r="G24" i="9"/>
  <c r="G201" i="68" s="1"/>
  <c r="K23" i="9"/>
  <c r="K187" i="68" s="1"/>
  <c r="J23" i="9"/>
  <c r="J187" i="68" s="1"/>
  <c r="I23" i="9"/>
  <c r="I187" i="68" s="1"/>
  <c r="H23" i="9"/>
  <c r="G23" i="9"/>
  <c r="G187" i="68" s="1"/>
  <c r="F23" i="9"/>
  <c r="F187" i="68" s="1"/>
  <c r="K22" i="9"/>
  <c r="K173" i="68" s="1"/>
  <c r="J22" i="9"/>
  <c r="J173" i="68" s="1"/>
  <c r="I22" i="9"/>
  <c r="I173" i="68" s="1"/>
  <c r="H22" i="9"/>
  <c r="H173" i="68" s="1"/>
  <c r="G22" i="9"/>
  <c r="G173" i="68" s="1"/>
  <c r="F22" i="9"/>
  <c r="F173" i="68" s="1"/>
  <c r="L16" i="9"/>
  <c r="L115" i="68" s="1"/>
  <c r="L15" i="9"/>
  <c r="L14" i="9"/>
  <c r="L87" i="68" s="1"/>
  <c r="L13" i="9"/>
  <c r="L73" i="68" s="1"/>
  <c r="K12" i="9"/>
  <c r="K59" i="68" s="1"/>
  <c r="K9" i="9"/>
  <c r="K30" i="68" s="1"/>
  <c r="L8" i="9"/>
  <c r="K55" i="10"/>
  <c r="K621" i="68" s="1"/>
  <c r="J55" i="10"/>
  <c r="J621" i="68" s="1"/>
  <c r="I55" i="10"/>
  <c r="I621" i="68" s="1"/>
  <c r="H55" i="10"/>
  <c r="H621" i="68" s="1"/>
  <c r="G55" i="10"/>
  <c r="G621" i="68"/>
  <c r="F55" i="10"/>
  <c r="F621" i="68" s="1"/>
  <c r="K54" i="10"/>
  <c r="K607" i="68" s="1"/>
  <c r="J54" i="10"/>
  <c r="J607" i="68" s="1"/>
  <c r="I54" i="10"/>
  <c r="I607" i="68" s="1"/>
  <c r="H54" i="10"/>
  <c r="H607" i="68" s="1"/>
  <c r="G54" i="10"/>
  <c r="G607" i="68" s="1"/>
  <c r="F54" i="10"/>
  <c r="F607" i="68" s="1"/>
  <c r="K53" i="10"/>
  <c r="K593" i="68" s="1"/>
  <c r="J53" i="10"/>
  <c r="J593" i="68" s="1"/>
  <c r="J53" i="12"/>
  <c r="J595" i="68" s="1"/>
  <c r="J53" i="11"/>
  <c r="J597" i="68" s="1"/>
  <c r="I53" i="10"/>
  <c r="I593" i="68" s="1"/>
  <c r="H53" i="10"/>
  <c r="F53" i="10"/>
  <c r="F593" i="68" s="1"/>
  <c r="K52" i="10"/>
  <c r="K579" i="68" s="1"/>
  <c r="J52" i="10"/>
  <c r="J579" i="68" s="1"/>
  <c r="I52" i="10"/>
  <c r="I579" i="68" s="1"/>
  <c r="H52" i="10"/>
  <c r="G52" i="10"/>
  <c r="G579" i="68" s="1"/>
  <c r="F52" i="10"/>
  <c r="F579" i="68" s="1"/>
  <c r="K51" i="10"/>
  <c r="K565" i="68" s="1"/>
  <c r="J51" i="10"/>
  <c r="J565" i="68" s="1"/>
  <c r="I51" i="10"/>
  <c r="I565" i="68" s="1"/>
  <c r="H51" i="10"/>
  <c r="H565" i="68" s="1"/>
  <c r="G51" i="10"/>
  <c r="G565" i="68" s="1"/>
  <c r="F51" i="10"/>
  <c r="K50" i="10"/>
  <c r="J50" i="10"/>
  <c r="J551" i="68" s="1"/>
  <c r="I50" i="10"/>
  <c r="I551" i="68" s="1"/>
  <c r="H50" i="10"/>
  <c r="H551" i="68" s="1"/>
  <c r="G50" i="10"/>
  <c r="G551" i="68" s="1"/>
  <c r="K49" i="10"/>
  <c r="K537" i="68" s="1"/>
  <c r="J49" i="10"/>
  <c r="J537" i="68" s="1"/>
  <c r="I49" i="10"/>
  <c r="I537" i="68" s="1"/>
  <c r="H49" i="10"/>
  <c r="H537" i="68" s="1"/>
  <c r="G49" i="10"/>
  <c r="G537" i="68" s="1"/>
  <c r="F49" i="10"/>
  <c r="F537" i="68" s="1"/>
  <c r="F49" i="12"/>
  <c r="F539" i="68" s="1"/>
  <c r="F49" i="11"/>
  <c r="F541" i="68" s="1"/>
  <c r="K48" i="10"/>
  <c r="K523" i="68" s="1"/>
  <c r="I48" i="10"/>
  <c r="I523" i="68" s="1"/>
  <c r="H48" i="10"/>
  <c r="H523" i="68" s="1"/>
  <c r="G48" i="10"/>
  <c r="G523" i="68" s="1"/>
  <c r="F48" i="10"/>
  <c r="F523" i="68" s="1"/>
  <c r="K47" i="10"/>
  <c r="I47" i="10"/>
  <c r="I509" i="68" s="1"/>
  <c r="H47" i="10"/>
  <c r="H509" i="68" s="1"/>
  <c r="G47" i="10"/>
  <c r="G509" i="68" s="1"/>
  <c r="F47" i="10"/>
  <c r="F509" i="68" s="1"/>
  <c r="K46" i="10"/>
  <c r="K495" i="68" s="1"/>
  <c r="J46" i="10"/>
  <c r="J495" i="68" s="1"/>
  <c r="I46" i="10"/>
  <c r="I495" i="68" s="1"/>
  <c r="G46" i="10"/>
  <c r="G495" i="68" s="1"/>
  <c r="F46" i="10"/>
  <c r="F495" i="68" s="1"/>
  <c r="K42" i="10"/>
  <c r="K452" i="68" s="1"/>
  <c r="J42" i="10"/>
  <c r="J452" i="68" s="1"/>
  <c r="I42" i="10"/>
  <c r="I452" i="68" s="1"/>
  <c r="H42" i="10"/>
  <c r="H452" i="68" s="1"/>
  <c r="G42" i="10"/>
  <c r="K41" i="10"/>
  <c r="J41" i="10"/>
  <c r="J438" i="68" s="1"/>
  <c r="I41" i="10"/>
  <c r="I438" i="68" s="1"/>
  <c r="H41" i="10"/>
  <c r="H438" i="68" s="1"/>
  <c r="G41" i="10"/>
  <c r="G438" i="68" s="1"/>
  <c r="F41" i="10"/>
  <c r="F438" i="68" s="1"/>
  <c r="K40" i="10"/>
  <c r="K424" i="68" s="1"/>
  <c r="J40" i="10"/>
  <c r="J424" i="68" s="1"/>
  <c r="I40" i="10"/>
  <c r="I424" i="68" s="1"/>
  <c r="H40" i="10"/>
  <c r="H424" i="68" s="1"/>
  <c r="G40" i="10"/>
  <c r="G424" i="68" s="1"/>
  <c r="K39" i="10"/>
  <c r="K410" i="68" s="1"/>
  <c r="J39" i="10"/>
  <c r="I39" i="10"/>
  <c r="I410" i="68" s="1"/>
  <c r="H39" i="10"/>
  <c r="H410" i="68" s="1"/>
  <c r="G39" i="10"/>
  <c r="G410" i="68" s="1"/>
  <c r="F39" i="10"/>
  <c r="F410" i="68" s="1"/>
  <c r="K38" i="10"/>
  <c r="J38" i="10"/>
  <c r="J396" i="68" s="1"/>
  <c r="I38" i="10"/>
  <c r="I396" i="68" s="1"/>
  <c r="H38" i="10"/>
  <c r="H396" i="68" s="1"/>
  <c r="G38" i="10"/>
  <c r="G396" i="68" s="1"/>
  <c r="F38" i="10"/>
  <c r="F396" i="68" s="1"/>
  <c r="K37" i="10"/>
  <c r="K382" i="68" s="1"/>
  <c r="J37" i="10"/>
  <c r="I37" i="10"/>
  <c r="I382" i="68" s="1"/>
  <c r="G37" i="10"/>
  <c r="G382" i="68" s="1"/>
  <c r="F37" i="10"/>
  <c r="F382" i="68" s="1"/>
  <c r="K36" i="10"/>
  <c r="K368" i="68" s="1"/>
  <c r="I36" i="10"/>
  <c r="I368" i="68" s="1"/>
  <c r="H36" i="10"/>
  <c r="H368" i="68" s="1"/>
  <c r="G36" i="10"/>
  <c r="F36" i="10"/>
  <c r="F368" i="68" s="1"/>
  <c r="K35" i="10"/>
  <c r="K354" i="68" s="1"/>
  <c r="I35" i="10"/>
  <c r="I354" i="68" s="1"/>
  <c r="H35" i="10"/>
  <c r="H354" i="68" s="1"/>
  <c r="G35" i="10"/>
  <c r="G354" i="68" s="1"/>
  <c r="F35" i="10"/>
  <c r="F354" i="68" s="1"/>
  <c r="K34" i="10"/>
  <c r="K340" i="68" s="1"/>
  <c r="J34" i="10"/>
  <c r="J340" i="68" s="1"/>
  <c r="I34" i="10"/>
  <c r="I340" i="68" s="1"/>
  <c r="H34" i="10"/>
  <c r="H340" i="68" s="1"/>
  <c r="G34" i="10"/>
  <c r="G340" i="68" s="1"/>
  <c r="F34" i="10"/>
  <c r="F340" i="68" s="1"/>
  <c r="J33" i="10"/>
  <c r="J326" i="68" s="1"/>
  <c r="I33" i="10"/>
  <c r="I326" i="68" s="1"/>
  <c r="H33" i="10"/>
  <c r="H326" i="68" s="1"/>
  <c r="G33" i="10"/>
  <c r="G326" i="68" s="1"/>
  <c r="F33" i="10"/>
  <c r="K32" i="10"/>
  <c r="J32" i="10"/>
  <c r="J312" i="68" s="1"/>
  <c r="J32" i="12"/>
  <c r="J314" i="68" s="1"/>
  <c r="J32" i="11"/>
  <c r="J316" i="68" s="1"/>
  <c r="I32" i="10"/>
  <c r="I312" i="68" s="1"/>
  <c r="H32" i="10"/>
  <c r="H312" i="68" s="1"/>
  <c r="G32" i="10"/>
  <c r="G312" i="68" s="1"/>
  <c r="F32" i="10"/>
  <c r="F312" i="68" s="1"/>
  <c r="K31" i="10"/>
  <c r="K298" i="68" s="1"/>
  <c r="J31" i="10"/>
  <c r="J298" i="68" s="1"/>
  <c r="I31" i="10"/>
  <c r="I298" i="68" s="1"/>
  <c r="H31" i="10"/>
  <c r="H298" i="68" s="1"/>
  <c r="G31" i="10"/>
  <c r="G298" i="68" s="1"/>
  <c r="F31" i="10"/>
  <c r="F298" i="68" s="1"/>
  <c r="K30" i="10"/>
  <c r="J30" i="10"/>
  <c r="J284" i="68" s="1"/>
  <c r="I30" i="10"/>
  <c r="I284" i="68" s="1"/>
  <c r="H30" i="10"/>
  <c r="H284" i="68" s="1"/>
  <c r="G30" i="10"/>
  <c r="G284" i="68" s="1"/>
  <c r="F30" i="10"/>
  <c r="F284" i="68" s="1"/>
  <c r="K29" i="10"/>
  <c r="K270" i="68" s="1"/>
  <c r="J29" i="10"/>
  <c r="J270" i="68" s="1"/>
  <c r="I29" i="10"/>
  <c r="I270" i="68" s="1"/>
  <c r="H29" i="10"/>
  <c r="G29" i="10"/>
  <c r="G270" i="68" s="1"/>
  <c r="F29" i="10"/>
  <c r="F270" i="68" s="1"/>
  <c r="K28" i="10"/>
  <c r="K256" i="68" s="1"/>
  <c r="J28" i="10"/>
  <c r="J256" i="68" s="1"/>
  <c r="J28" i="12"/>
  <c r="J258" i="68" s="1"/>
  <c r="J28" i="11"/>
  <c r="J260" i="68" s="1"/>
  <c r="I28" i="10"/>
  <c r="I256" i="68" s="1"/>
  <c r="H28" i="10"/>
  <c r="G13" i="70" s="1"/>
  <c r="G28" i="10"/>
  <c r="E13" i="70" s="1"/>
  <c r="F28" i="10"/>
  <c r="J27" i="10"/>
  <c r="I27" i="10"/>
  <c r="I242" i="68" s="1"/>
  <c r="G27" i="10"/>
  <c r="G242" i="68" s="1"/>
  <c r="F27" i="10"/>
  <c r="F242" i="68" s="1"/>
  <c r="K26" i="10"/>
  <c r="K228" i="68" s="1"/>
  <c r="J26" i="10"/>
  <c r="J228" i="68" s="1"/>
  <c r="I26" i="10"/>
  <c r="I228" i="68" s="1"/>
  <c r="H26" i="10"/>
  <c r="H228" i="68" s="1"/>
  <c r="G26" i="10"/>
  <c r="F26" i="10"/>
  <c r="F228" i="68" s="1"/>
  <c r="K25" i="10"/>
  <c r="K214" i="68" s="1"/>
  <c r="J25" i="10"/>
  <c r="J214" i="68" s="1"/>
  <c r="I25" i="10"/>
  <c r="H25" i="10"/>
  <c r="G25" i="10"/>
  <c r="G214" i="68" s="1"/>
  <c r="F25" i="10"/>
  <c r="F214" i="68" s="1"/>
  <c r="K24" i="10"/>
  <c r="J24" i="10"/>
  <c r="J200" i="68" s="1"/>
  <c r="I24" i="10"/>
  <c r="I200" i="68" s="1"/>
  <c r="H24" i="10"/>
  <c r="H200" i="68" s="1"/>
  <c r="G24" i="10"/>
  <c r="K23" i="10"/>
  <c r="K186" i="68" s="1"/>
  <c r="K23" i="12"/>
  <c r="K188" i="68" s="1"/>
  <c r="K23" i="11"/>
  <c r="K190" i="68" s="1"/>
  <c r="J23" i="10"/>
  <c r="I23" i="10"/>
  <c r="I186" i="68" s="1"/>
  <c r="H23" i="10"/>
  <c r="G23" i="10"/>
  <c r="G186" i="68" s="1"/>
  <c r="F23" i="10"/>
  <c r="F186" i="68" s="1"/>
  <c r="F23" i="12"/>
  <c r="F188" i="68" s="1"/>
  <c r="F23" i="11"/>
  <c r="F190" i="68" s="1"/>
  <c r="K22" i="10"/>
  <c r="K172" i="68" s="1"/>
  <c r="J22" i="10"/>
  <c r="J172" i="68" s="1"/>
  <c r="I22" i="10"/>
  <c r="H22" i="10"/>
  <c r="H172" i="68" s="1"/>
  <c r="G22" i="10"/>
  <c r="G172" i="68" s="1"/>
  <c r="F22" i="10"/>
  <c r="F172" i="68" s="1"/>
  <c r="L16" i="10"/>
  <c r="E13" i="63" s="1"/>
  <c r="L15" i="10"/>
  <c r="L100" i="68" s="1"/>
  <c r="L14" i="10"/>
  <c r="L86" i="68" s="1"/>
  <c r="L13" i="10"/>
  <c r="L72" i="68" s="1"/>
  <c r="K12" i="10"/>
  <c r="K58" i="68" s="1"/>
  <c r="K9" i="10"/>
  <c r="K29" i="68" s="1"/>
  <c r="L8" i="10"/>
  <c r="L15" i="68" s="1"/>
  <c r="K55" i="11"/>
  <c r="K625" i="68" s="1"/>
  <c r="J55" i="11"/>
  <c r="J625" i="68" s="1"/>
  <c r="I55" i="11"/>
  <c r="H55" i="11"/>
  <c r="H625" i="68" s="1"/>
  <c r="G55" i="11"/>
  <c r="G625" i="68" s="1"/>
  <c r="F55" i="11"/>
  <c r="F625" i="68" s="1"/>
  <c r="K54" i="11"/>
  <c r="K611" i="68" s="1"/>
  <c r="J54" i="11"/>
  <c r="J611" i="68" s="1"/>
  <c r="I54" i="11"/>
  <c r="I611" i="68" s="1"/>
  <c r="H54" i="11"/>
  <c r="H611" i="68" s="1"/>
  <c r="G54" i="11"/>
  <c r="F54" i="11"/>
  <c r="F611" i="68" s="1"/>
  <c r="K53" i="11"/>
  <c r="K597" i="68" s="1"/>
  <c r="I53" i="11"/>
  <c r="I597" i="68" s="1"/>
  <c r="H53" i="11"/>
  <c r="H597" i="68" s="1"/>
  <c r="F53" i="11"/>
  <c r="F597" i="68" s="1"/>
  <c r="K52" i="11"/>
  <c r="K583" i="68" s="1"/>
  <c r="J52" i="11"/>
  <c r="J583" i="68" s="1"/>
  <c r="I52" i="11"/>
  <c r="I583" i="68" s="1"/>
  <c r="H52" i="11"/>
  <c r="H583" i="68" s="1"/>
  <c r="G52" i="11"/>
  <c r="G583" i="68" s="1"/>
  <c r="F52" i="11"/>
  <c r="F583" i="68" s="1"/>
  <c r="K51" i="11"/>
  <c r="K569" i="68" s="1"/>
  <c r="J51" i="11"/>
  <c r="J569" i="68" s="1"/>
  <c r="I51" i="11"/>
  <c r="I569" i="68" s="1"/>
  <c r="H51" i="11"/>
  <c r="H569" i="68" s="1"/>
  <c r="G51" i="11"/>
  <c r="F51" i="11"/>
  <c r="F569" i="68" s="1"/>
  <c r="K50" i="11"/>
  <c r="K555" i="68" s="1"/>
  <c r="J50" i="11"/>
  <c r="J555" i="68" s="1"/>
  <c r="I50" i="11"/>
  <c r="I555" i="68" s="1"/>
  <c r="H50" i="11"/>
  <c r="H555" i="68" s="1"/>
  <c r="G50" i="11"/>
  <c r="G555" i="68" s="1"/>
  <c r="K49" i="11"/>
  <c r="K541" i="68" s="1"/>
  <c r="J49" i="11"/>
  <c r="I49" i="11"/>
  <c r="I541" i="68" s="1"/>
  <c r="H49" i="11"/>
  <c r="H541" i="68" s="1"/>
  <c r="G49" i="11"/>
  <c r="G541" i="68" s="1"/>
  <c r="K48" i="11"/>
  <c r="K527" i="68" s="1"/>
  <c r="I48" i="11"/>
  <c r="I527" i="68" s="1"/>
  <c r="H48" i="11"/>
  <c r="H527" i="68" s="1"/>
  <c r="G48" i="11"/>
  <c r="G527" i="68" s="1"/>
  <c r="F48" i="11"/>
  <c r="K47" i="11"/>
  <c r="K513" i="68" s="1"/>
  <c r="I47" i="11"/>
  <c r="I513" i="68" s="1"/>
  <c r="H47" i="11"/>
  <c r="H513" i="68" s="1"/>
  <c r="G47" i="11"/>
  <c r="G513" i="68" s="1"/>
  <c r="F47" i="11"/>
  <c r="F513" i="68" s="1"/>
  <c r="K46" i="11"/>
  <c r="K499" i="68" s="1"/>
  <c r="J46" i="11"/>
  <c r="J499" i="68" s="1"/>
  <c r="I46" i="11"/>
  <c r="G46" i="11"/>
  <c r="G499" i="68" s="1"/>
  <c r="F46" i="11"/>
  <c r="F499" i="68" s="1"/>
  <c r="K42" i="11"/>
  <c r="K456" i="68" s="1"/>
  <c r="J42" i="11"/>
  <c r="J456" i="68" s="1"/>
  <c r="I42" i="11"/>
  <c r="I456" i="68" s="1"/>
  <c r="H42" i="11"/>
  <c r="H456" i="68" s="1"/>
  <c r="G42" i="11"/>
  <c r="G456" i="68" s="1"/>
  <c r="K41" i="11"/>
  <c r="J41" i="11"/>
  <c r="J442" i="68" s="1"/>
  <c r="I41" i="11"/>
  <c r="I442" i="68" s="1"/>
  <c r="H41" i="11"/>
  <c r="H442" i="68" s="1"/>
  <c r="G41" i="11"/>
  <c r="G442" i="68" s="1"/>
  <c r="F41" i="11"/>
  <c r="F442" i="68" s="1"/>
  <c r="K40" i="11"/>
  <c r="K428" i="68" s="1"/>
  <c r="J40" i="11"/>
  <c r="J428" i="68" s="1"/>
  <c r="I40" i="11"/>
  <c r="H40" i="11"/>
  <c r="H428" i="68" s="1"/>
  <c r="G40" i="11"/>
  <c r="G428" i="68" s="1"/>
  <c r="K39" i="11"/>
  <c r="K414" i="68" s="1"/>
  <c r="J39" i="11"/>
  <c r="J414" i="68" s="1"/>
  <c r="I39" i="11"/>
  <c r="I414" i="68" s="1"/>
  <c r="H39" i="11"/>
  <c r="H414" i="68" s="1"/>
  <c r="G39" i="11"/>
  <c r="G414" i="68" s="1"/>
  <c r="F39" i="11"/>
  <c r="K38" i="11"/>
  <c r="K400" i="68" s="1"/>
  <c r="J38" i="11"/>
  <c r="J400" i="68" s="1"/>
  <c r="I38" i="11"/>
  <c r="I400" i="68" s="1"/>
  <c r="H38" i="11"/>
  <c r="H400" i="68" s="1"/>
  <c r="G38" i="11"/>
  <c r="G400" i="68" s="1"/>
  <c r="F38" i="11"/>
  <c r="F400" i="68" s="1"/>
  <c r="K37" i="11"/>
  <c r="K386" i="68" s="1"/>
  <c r="J37" i="11"/>
  <c r="I37" i="11"/>
  <c r="I386" i="68" s="1"/>
  <c r="G37" i="11"/>
  <c r="G386" i="68" s="1"/>
  <c r="F37" i="11"/>
  <c r="F386" i="68" s="1"/>
  <c r="K36" i="11"/>
  <c r="K372" i="68" s="1"/>
  <c r="I36" i="11"/>
  <c r="I372" i="68" s="1"/>
  <c r="H36" i="11"/>
  <c r="H372" i="68" s="1"/>
  <c r="G36" i="11"/>
  <c r="G372" i="68" s="1"/>
  <c r="F36" i="11"/>
  <c r="F372" i="68" s="1"/>
  <c r="K35" i="11"/>
  <c r="K358" i="68" s="1"/>
  <c r="I35" i="11"/>
  <c r="I358" i="68" s="1"/>
  <c r="H35" i="11"/>
  <c r="H358" i="68" s="1"/>
  <c r="G35" i="11"/>
  <c r="G358" i="68" s="1"/>
  <c r="F35" i="11"/>
  <c r="F358" i="68" s="1"/>
  <c r="K34" i="11"/>
  <c r="K344" i="68" s="1"/>
  <c r="J34" i="11"/>
  <c r="J344" i="68" s="1"/>
  <c r="I34" i="11"/>
  <c r="H34" i="11"/>
  <c r="H344" i="68" s="1"/>
  <c r="G34" i="11"/>
  <c r="G344" i="68" s="1"/>
  <c r="F34" i="11"/>
  <c r="F344" i="68" s="1"/>
  <c r="J33" i="11"/>
  <c r="J330" i="68" s="1"/>
  <c r="I33" i="11"/>
  <c r="I330" i="68" s="1"/>
  <c r="H33" i="11"/>
  <c r="H330" i="68" s="1"/>
  <c r="G33" i="11"/>
  <c r="G330" i="68" s="1"/>
  <c r="F33" i="11"/>
  <c r="K32" i="11"/>
  <c r="K316" i="68" s="1"/>
  <c r="I32" i="11"/>
  <c r="I316" i="68" s="1"/>
  <c r="H32" i="11"/>
  <c r="H316" i="68" s="1"/>
  <c r="G32" i="11"/>
  <c r="G316" i="68" s="1"/>
  <c r="F32" i="11"/>
  <c r="F316" i="68" s="1"/>
  <c r="K31" i="11"/>
  <c r="K302" i="68" s="1"/>
  <c r="J31" i="11"/>
  <c r="J302" i="68" s="1"/>
  <c r="I31" i="11"/>
  <c r="H31" i="11"/>
  <c r="H302" i="68" s="1"/>
  <c r="G31" i="11"/>
  <c r="G302" i="68" s="1"/>
  <c r="F31" i="11"/>
  <c r="F302" i="68" s="1"/>
  <c r="K30" i="11"/>
  <c r="K288" i="68" s="1"/>
  <c r="J30" i="11"/>
  <c r="J288" i="68" s="1"/>
  <c r="I30" i="11"/>
  <c r="I288" i="68" s="1"/>
  <c r="H30" i="11"/>
  <c r="H288" i="68" s="1"/>
  <c r="G30" i="11"/>
  <c r="F30" i="11"/>
  <c r="F288" i="68" s="1"/>
  <c r="K29" i="11"/>
  <c r="K274" i="68" s="1"/>
  <c r="J29" i="11"/>
  <c r="J274" i="68" s="1"/>
  <c r="I29" i="11"/>
  <c r="I274" i="68" s="1"/>
  <c r="H29" i="11"/>
  <c r="H274" i="68" s="1"/>
  <c r="G29" i="11"/>
  <c r="G274" i="68" s="1"/>
  <c r="F29" i="11"/>
  <c r="F274" i="68" s="1"/>
  <c r="K28" i="11"/>
  <c r="I28" i="11"/>
  <c r="I260" i="68" s="1"/>
  <c r="H28" i="11"/>
  <c r="H260" i="68" s="1"/>
  <c r="H23" i="11"/>
  <c r="H190" i="68" s="1"/>
  <c r="G28" i="11"/>
  <c r="G260" i="68" s="1"/>
  <c r="F28" i="11"/>
  <c r="F260" i="68" s="1"/>
  <c r="J27" i="11"/>
  <c r="I27" i="11"/>
  <c r="I246" i="68" s="1"/>
  <c r="G27" i="11"/>
  <c r="G246" i="68" s="1"/>
  <c r="F27" i="11"/>
  <c r="F246" i="68" s="1"/>
  <c r="K26" i="11"/>
  <c r="K232" i="68" s="1"/>
  <c r="J26" i="11"/>
  <c r="J232" i="68" s="1"/>
  <c r="I26" i="11"/>
  <c r="I232" i="68" s="1"/>
  <c r="H26" i="11"/>
  <c r="H232" i="68" s="1"/>
  <c r="G26" i="11"/>
  <c r="F26" i="11"/>
  <c r="F232" i="68" s="1"/>
  <c r="F26" i="12"/>
  <c r="F230" i="68" s="1"/>
  <c r="K25" i="11"/>
  <c r="K218" i="68" s="1"/>
  <c r="J25" i="11"/>
  <c r="J218" i="68" s="1"/>
  <c r="I25" i="11"/>
  <c r="I218" i="68" s="1"/>
  <c r="H25" i="11"/>
  <c r="G25" i="11"/>
  <c r="G218" i="68" s="1"/>
  <c r="F25" i="11"/>
  <c r="F218" i="68" s="1"/>
  <c r="K24" i="11"/>
  <c r="K204" i="68" s="1"/>
  <c r="J24" i="11"/>
  <c r="J204" i="68" s="1"/>
  <c r="I24" i="11"/>
  <c r="I204" i="68" s="1"/>
  <c r="H24" i="11"/>
  <c r="H204" i="68" s="1"/>
  <c r="G24" i="11"/>
  <c r="G204" i="68" s="1"/>
  <c r="J23" i="11"/>
  <c r="I23" i="11"/>
  <c r="I190" i="68" s="1"/>
  <c r="G23" i="11"/>
  <c r="G190" i="68" s="1"/>
  <c r="K22" i="11"/>
  <c r="K176" i="68" s="1"/>
  <c r="J22" i="11"/>
  <c r="J176" i="68" s="1"/>
  <c r="I22" i="11"/>
  <c r="I176" i="68" s="1"/>
  <c r="H22" i="11"/>
  <c r="H176" i="68" s="1"/>
  <c r="G22" i="11"/>
  <c r="G176" i="68" s="1"/>
  <c r="F22" i="11"/>
  <c r="L16" i="11"/>
  <c r="E14" i="63" s="1"/>
  <c r="L15" i="11"/>
  <c r="L104" i="68" s="1"/>
  <c r="L14" i="11"/>
  <c r="L90" i="68" s="1"/>
  <c r="L13" i="11"/>
  <c r="L76" i="68"/>
  <c r="K12" i="11"/>
  <c r="K62" i="68" s="1"/>
  <c r="K12" i="12"/>
  <c r="K60" i="68" s="1"/>
  <c r="K9" i="11"/>
  <c r="K33" i="68" s="1"/>
  <c r="L8" i="11"/>
  <c r="L19" i="68" s="1"/>
  <c r="K55" i="12"/>
  <c r="K623" i="68" s="1"/>
  <c r="J55" i="12"/>
  <c r="J623" i="68" s="1"/>
  <c r="I55" i="12"/>
  <c r="I623" i="68" s="1"/>
  <c r="H55" i="12"/>
  <c r="H623" i="68" s="1"/>
  <c r="G55" i="12"/>
  <c r="G623" i="68" s="1"/>
  <c r="F55" i="12"/>
  <c r="F623" i="68" s="1"/>
  <c r="K54" i="12"/>
  <c r="K609" i="68" s="1"/>
  <c r="J54" i="12"/>
  <c r="I54" i="12"/>
  <c r="I609" i="68" s="1"/>
  <c r="H54" i="12"/>
  <c r="H609" i="68" s="1"/>
  <c r="G54" i="12"/>
  <c r="G609" i="68" s="1"/>
  <c r="F54" i="12"/>
  <c r="K53" i="12"/>
  <c r="K595" i="68" s="1"/>
  <c r="I53" i="12"/>
  <c r="I595" i="68" s="1"/>
  <c r="H53" i="12"/>
  <c r="H595" i="68" s="1"/>
  <c r="F53" i="12"/>
  <c r="F595" i="68" s="1"/>
  <c r="K52" i="12"/>
  <c r="J52" i="12"/>
  <c r="J581" i="68" s="1"/>
  <c r="I52" i="12"/>
  <c r="I581" i="68" s="1"/>
  <c r="H52" i="12"/>
  <c r="H581" i="68" s="1"/>
  <c r="G52" i="12"/>
  <c r="G581" i="68" s="1"/>
  <c r="F52" i="12"/>
  <c r="F581" i="68" s="1"/>
  <c r="K51" i="12"/>
  <c r="J51" i="12"/>
  <c r="J567" i="68" s="1"/>
  <c r="I51" i="12"/>
  <c r="I567" i="68" s="1"/>
  <c r="H51" i="12"/>
  <c r="H567" i="68"/>
  <c r="G51" i="12"/>
  <c r="G567" i="68" s="1"/>
  <c r="F51" i="12"/>
  <c r="F567" i="68" s="1"/>
  <c r="K50" i="12"/>
  <c r="K553" i="68" s="1"/>
  <c r="J50" i="12"/>
  <c r="J553" i="68" s="1"/>
  <c r="I50" i="12"/>
  <c r="G50" i="12"/>
  <c r="G553" i="68" s="1"/>
  <c r="H50" i="12"/>
  <c r="H553" i="68" s="1"/>
  <c r="K49" i="12"/>
  <c r="K539" i="68" s="1"/>
  <c r="J49" i="12"/>
  <c r="J539" i="68" s="1"/>
  <c r="I49" i="12"/>
  <c r="I539" i="68" s="1"/>
  <c r="H49" i="12"/>
  <c r="H539" i="68" s="1"/>
  <c r="G49" i="12"/>
  <c r="G539" i="68" s="1"/>
  <c r="K48" i="12"/>
  <c r="K525" i="68" s="1"/>
  <c r="I48" i="12"/>
  <c r="I525" i="68" s="1"/>
  <c r="H48" i="12"/>
  <c r="H525" i="68" s="1"/>
  <c r="G48" i="12"/>
  <c r="G525" i="68" s="1"/>
  <c r="F48" i="12"/>
  <c r="F525" i="68" s="1"/>
  <c r="K47" i="12"/>
  <c r="I47" i="12"/>
  <c r="I511" i="68" s="1"/>
  <c r="H47" i="12"/>
  <c r="H511" i="68" s="1"/>
  <c r="G47" i="12"/>
  <c r="G511" i="68" s="1"/>
  <c r="F47" i="12"/>
  <c r="F511" i="68" s="1"/>
  <c r="K46" i="12"/>
  <c r="K497" i="68" s="1"/>
  <c r="J46" i="12"/>
  <c r="J497" i="68" s="1"/>
  <c r="I46" i="12"/>
  <c r="G46" i="12"/>
  <c r="G497" i="68" s="1"/>
  <c r="F46" i="12"/>
  <c r="K42" i="12"/>
  <c r="K454" i="68" s="1"/>
  <c r="J42" i="12"/>
  <c r="J454" i="68" s="1"/>
  <c r="I42" i="12"/>
  <c r="I454" i="68" s="1"/>
  <c r="H42" i="12"/>
  <c r="H454" i="68" s="1"/>
  <c r="G42" i="12"/>
  <c r="K41" i="12"/>
  <c r="K440" i="68" s="1"/>
  <c r="J41" i="12"/>
  <c r="J440" i="68" s="1"/>
  <c r="I41" i="12"/>
  <c r="H41" i="12"/>
  <c r="H440" i="68" s="1"/>
  <c r="G41" i="12"/>
  <c r="G440" i="68" s="1"/>
  <c r="F41" i="12"/>
  <c r="F440" i="68" s="1"/>
  <c r="K40" i="12"/>
  <c r="K426" i="68" s="1"/>
  <c r="J40" i="12"/>
  <c r="J426" i="68" s="1"/>
  <c r="I40" i="12"/>
  <c r="I426" i="68" s="1"/>
  <c r="H40" i="12"/>
  <c r="H426" i="68" s="1"/>
  <c r="G40" i="12"/>
  <c r="K39" i="12"/>
  <c r="K412" i="68" s="1"/>
  <c r="J39" i="12"/>
  <c r="J412" i="68" s="1"/>
  <c r="I39" i="12"/>
  <c r="I412" i="68" s="1"/>
  <c r="H39" i="12"/>
  <c r="H412" i="68"/>
  <c r="G39" i="12"/>
  <c r="G412" i="68" s="1"/>
  <c r="F39" i="12"/>
  <c r="F412" i="68" s="1"/>
  <c r="K38" i="12"/>
  <c r="K398" i="68" s="1"/>
  <c r="J38" i="12"/>
  <c r="I38" i="12"/>
  <c r="I398" i="68" s="1"/>
  <c r="H38" i="12"/>
  <c r="H398" i="68" s="1"/>
  <c r="G38" i="12"/>
  <c r="G398" i="68" s="1"/>
  <c r="F38" i="12"/>
  <c r="F398" i="68" s="1"/>
  <c r="K37" i="12"/>
  <c r="K384" i="68" s="1"/>
  <c r="J37" i="12"/>
  <c r="J384" i="68" s="1"/>
  <c r="I37" i="12"/>
  <c r="G37" i="12"/>
  <c r="G384" i="68" s="1"/>
  <c r="F37" i="12"/>
  <c r="K36" i="12"/>
  <c r="K370" i="68" s="1"/>
  <c r="I36" i="12"/>
  <c r="I370" i="68" s="1"/>
  <c r="H36" i="12"/>
  <c r="H370" i="68" s="1"/>
  <c r="G36" i="12"/>
  <c r="G370" i="68" s="1"/>
  <c r="F36" i="12"/>
  <c r="F370" i="68" s="1"/>
  <c r="K35" i="12"/>
  <c r="K356" i="68" s="1"/>
  <c r="I35" i="12"/>
  <c r="H35" i="12"/>
  <c r="H356" i="68" s="1"/>
  <c r="G35" i="12"/>
  <c r="G356" i="68" s="1"/>
  <c r="F35" i="12"/>
  <c r="F356" i="68" s="1"/>
  <c r="K34" i="12"/>
  <c r="K342" i="68" s="1"/>
  <c r="J34" i="12"/>
  <c r="J342" i="68" s="1"/>
  <c r="I34" i="12"/>
  <c r="I342" i="68" s="1"/>
  <c r="H34" i="12"/>
  <c r="H342" i="68" s="1"/>
  <c r="G34" i="12"/>
  <c r="G342" i="68" s="1"/>
  <c r="F34" i="12"/>
  <c r="F342" i="68" s="1"/>
  <c r="J33" i="12"/>
  <c r="J328" i="68" s="1"/>
  <c r="I33" i="12"/>
  <c r="I328" i="68" s="1"/>
  <c r="F33" i="12"/>
  <c r="F328" i="68" s="1"/>
  <c r="G33" i="12"/>
  <c r="G328" i="68" s="1"/>
  <c r="H33" i="12"/>
  <c r="H328" i="68" s="1"/>
  <c r="K32" i="12"/>
  <c r="K314" i="68" s="1"/>
  <c r="I32" i="12"/>
  <c r="I314" i="68" s="1"/>
  <c r="H32" i="12"/>
  <c r="H314" i="68" s="1"/>
  <c r="G32" i="12"/>
  <c r="G314" i="68" s="1"/>
  <c r="F32" i="12"/>
  <c r="F314" i="68" s="1"/>
  <c r="K31" i="12"/>
  <c r="K300" i="68" s="1"/>
  <c r="J31" i="12"/>
  <c r="J300" i="68" s="1"/>
  <c r="I31" i="12"/>
  <c r="F31" i="12"/>
  <c r="F300" i="68" s="1"/>
  <c r="G31" i="12"/>
  <c r="G300" i="68" s="1"/>
  <c r="H31" i="12"/>
  <c r="H300" i="68" s="1"/>
  <c r="K30" i="12"/>
  <c r="K286" i="68" s="1"/>
  <c r="J30" i="12"/>
  <c r="J286" i="68" s="1"/>
  <c r="I30" i="12"/>
  <c r="I286" i="68" s="1"/>
  <c r="H30" i="12"/>
  <c r="H286" i="68" s="1"/>
  <c r="G30" i="12"/>
  <c r="F30" i="12"/>
  <c r="K29" i="12"/>
  <c r="K272" i="68" s="1"/>
  <c r="J29" i="12"/>
  <c r="J272" i="68" s="1"/>
  <c r="I29" i="12"/>
  <c r="H29" i="12"/>
  <c r="H272" i="68" s="1"/>
  <c r="G29" i="12"/>
  <c r="G272" i="68" s="1"/>
  <c r="F29" i="12"/>
  <c r="F272" i="68" s="1"/>
  <c r="K28" i="12"/>
  <c r="K258" i="68"/>
  <c r="I28" i="12"/>
  <c r="I258" i="68" s="1"/>
  <c r="H28" i="12"/>
  <c r="G15" i="70" s="1"/>
  <c r="G28" i="12"/>
  <c r="G258" i="68" s="1"/>
  <c r="F28" i="12"/>
  <c r="F258" i="68" s="1"/>
  <c r="J27" i="12"/>
  <c r="J244" i="68" s="1"/>
  <c r="I27" i="12"/>
  <c r="I244" i="68" s="1"/>
  <c r="G27" i="12"/>
  <c r="G244" i="68" s="1"/>
  <c r="F27" i="12"/>
  <c r="F244" i="68" s="1"/>
  <c r="K26" i="12"/>
  <c r="J26" i="12"/>
  <c r="J230" i="68" s="1"/>
  <c r="I26" i="12"/>
  <c r="I230" i="68" s="1"/>
  <c r="H26" i="12"/>
  <c r="H230" i="68" s="1"/>
  <c r="G26" i="12"/>
  <c r="G230" i="68" s="1"/>
  <c r="K25" i="12"/>
  <c r="K216" i="68" s="1"/>
  <c r="J25" i="12"/>
  <c r="J216" i="68" s="1"/>
  <c r="I25" i="12"/>
  <c r="H25" i="12"/>
  <c r="H216" i="68" s="1"/>
  <c r="G25" i="12"/>
  <c r="F25" i="12"/>
  <c r="F216" i="68" s="1"/>
  <c r="K24" i="12"/>
  <c r="J24" i="12"/>
  <c r="J202" i="68" s="1"/>
  <c r="I24" i="12"/>
  <c r="I202" i="68" s="1"/>
  <c r="H24" i="12"/>
  <c r="H202" i="68" s="1"/>
  <c r="G24" i="12"/>
  <c r="J23" i="12"/>
  <c r="J188" i="68" s="1"/>
  <c r="I23" i="12"/>
  <c r="H23" i="12"/>
  <c r="H188" i="68" s="1"/>
  <c r="G23" i="12"/>
  <c r="G188" i="68" s="1"/>
  <c r="D15" i="70"/>
  <c r="K22" i="12"/>
  <c r="K174" i="68" s="1"/>
  <c r="J22" i="12"/>
  <c r="I22" i="12"/>
  <c r="I174" i="68" s="1"/>
  <c r="H22" i="12"/>
  <c r="G22" i="12"/>
  <c r="G174" i="68" s="1"/>
  <c r="F22" i="12"/>
  <c r="F174" i="68" s="1"/>
  <c r="L16" i="12"/>
  <c r="H14" i="50" s="1"/>
  <c r="L15" i="12"/>
  <c r="G14" i="50" s="1"/>
  <c r="L14" i="12"/>
  <c r="F14" i="50" s="1"/>
  <c r="L13" i="12"/>
  <c r="K9" i="12"/>
  <c r="AB9" i="12" s="1"/>
  <c r="L8" i="12"/>
  <c r="L17" i="68" s="1"/>
  <c r="H186" i="68"/>
  <c r="F13" i="70"/>
  <c r="G251" i="68"/>
  <c r="E10" i="70"/>
  <c r="F9" i="70"/>
  <c r="G256" i="68"/>
  <c r="G66" i="10"/>
  <c r="H187" i="68"/>
  <c r="F12" i="70"/>
  <c r="G180" i="68"/>
  <c r="H251" i="68"/>
  <c r="G250" i="68"/>
  <c r="G66" i="6"/>
  <c r="E9" i="70"/>
  <c r="H256" i="68"/>
  <c r="H66" i="10"/>
  <c r="G257" i="68"/>
  <c r="E12" i="70"/>
  <c r="G66" i="9"/>
  <c r="H183" i="68"/>
  <c r="F11" i="70"/>
  <c r="H250" i="68"/>
  <c r="H66" i="6"/>
  <c r="H67" i="6" s="1"/>
  <c r="G9" i="70"/>
  <c r="F7" i="70"/>
  <c r="F14" i="70"/>
  <c r="H257" i="68"/>
  <c r="G12" i="70"/>
  <c r="H66" i="9"/>
  <c r="G253" i="68"/>
  <c r="E11" i="70"/>
  <c r="F10" i="70"/>
  <c r="D9" i="70"/>
  <c r="E7" i="70"/>
  <c r="L102" i="68"/>
  <c r="E10" i="63"/>
  <c r="D11" i="63"/>
  <c r="D9" i="63"/>
  <c r="D12" i="63"/>
  <c r="E9" i="63"/>
  <c r="L65" i="54"/>
  <c r="N63" i="54"/>
  <c r="B13" i="50"/>
  <c r="B12" i="50"/>
  <c r="B11" i="50"/>
  <c r="B10" i="50"/>
  <c r="B9" i="50"/>
  <c r="B8" i="50"/>
  <c r="B7" i="50"/>
  <c r="B6" i="50"/>
  <c r="L66" i="54"/>
  <c r="S56" i="54"/>
  <c r="AB46" i="54"/>
  <c r="AB56" i="54" s="1"/>
  <c r="AB42" i="54"/>
  <c r="O28" i="54"/>
  <c r="N28" i="54" s="1"/>
  <c r="AB27" i="54"/>
  <c r="AB26" i="54"/>
  <c r="AB25" i="54"/>
  <c r="AB24" i="54"/>
  <c r="AB43" i="54" s="1"/>
  <c r="AB23" i="54"/>
  <c r="AB22" i="54"/>
  <c r="AB17" i="54"/>
  <c r="S17" i="54"/>
  <c r="AB16" i="54"/>
  <c r="AB15" i="54"/>
  <c r="AB14" i="54"/>
  <c r="AB13" i="54"/>
  <c r="AB12" i="54"/>
  <c r="H10" i="54"/>
  <c r="AB11" i="54"/>
  <c r="AB9" i="54"/>
  <c r="AB8" i="54"/>
  <c r="B6" i="54"/>
  <c r="B3" i="54"/>
  <c r="B2" i="54"/>
  <c r="F20" i="54"/>
  <c r="AB17" i="12"/>
  <c r="AB12" i="12"/>
  <c r="H10" i="12"/>
  <c r="B6" i="12"/>
  <c r="B3" i="12"/>
  <c r="B2" i="12"/>
  <c r="AB17" i="11"/>
  <c r="AB12" i="11"/>
  <c r="H10" i="11"/>
  <c r="B6" i="11"/>
  <c r="B3" i="11"/>
  <c r="B2" i="11"/>
  <c r="AB17" i="10"/>
  <c r="AB12" i="10"/>
  <c r="H10" i="10"/>
  <c r="B6" i="10"/>
  <c r="B3" i="10"/>
  <c r="B2" i="10"/>
  <c r="AB17" i="9"/>
  <c r="AB12" i="9"/>
  <c r="H10" i="9"/>
  <c r="B6" i="9"/>
  <c r="B3" i="9"/>
  <c r="B2" i="9"/>
  <c r="AB17" i="8"/>
  <c r="AB12" i="8"/>
  <c r="H10" i="8"/>
  <c r="B6" i="8"/>
  <c r="B3" i="8"/>
  <c r="B2" i="8"/>
  <c r="AB17" i="7"/>
  <c r="AB12" i="7"/>
  <c r="H10" i="7"/>
  <c r="B6" i="7"/>
  <c r="B3" i="7"/>
  <c r="B2" i="7"/>
  <c r="AB17" i="6"/>
  <c r="AB12" i="6"/>
  <c r="H10" i="6"/>
  <c r="B6" i="6"/>
  <c r="B3" i="6"/>
  <c r="B2" i="6"/>
  <c r="AB17" i="5"/>
  <c r="AB12" i="5"/>
  <c r="H10" i="5"/>
  <c r="B6" i="5"/>
  <c r="B3" i="5"/>
  <c r="B2" i="5"/>
  <c r="K8" i="7"/>
  <c r="AB8" i="7" s="1"/>
  <c r="K14" i="5"/>
  <c r="AB14" i="5" s="1"/>
  <c r="K16" i="6"/>
  <c r="K108" i="68" s="1"/>
  <c r="H8" i="50"/>
  <c r="K16" i="7"/>
  <c r="K109" i="68" s="1"/>
  <c r="H9" i="50"/>
  <c r="K14" i="9"/>
  <c r="F11" i="50"/>
  <c r="K14" i="10"/>
  <c r="K86" i="68" s="1"/>
  <c r="F12" i="50"/>
  <c r="K14" i="12"/>
  <c r="AB14" i="12" s="1"/>
  <c r="K15" i="5"/>
  <c r="K96" i="68" s="1"/>
  <c r="G7" i="50"/>
  <c r="AB9" i="6"/>
  <c r="K15" i="6"/>
  <c r="K94" i="68" s="1"/>
  <c r="G8" i="50"/>
  <c r="AB9" i="7"/>
  <c r="D9" i="50"/>
  <c r="D10" i="50"/>
  <c r="K13" i="8"/>
  <c r="K15" i="8"/>
  <c r="K97" i="68" s="1"/>
  <c r="G10" i="50"/>
  <c r="K13" i="9"/>
  <c r="E11" i="50"/>
  <c r="K13" i="10"/>
  <c r="E12" i="50"/>
  <c r="D13" i="50"/>
  <c r="K13" i="11"/>
  <c r="E13" i="50"/>
  <c r="K15" i="12"/>
  <c r="L49" i="8"/>
  <c r="L534" i="68" s="1"/>
  <c r="L54" i="8"/>
  <c r="L604" i="68" s="1"/>
  <c r="L27" i="7"/>
  <c r="L30" i="9"/>
  <c r="L285" i="68" s="1"/>
  <c r="K8" i="11"/>
  <c r="Q708" i="68" s="1"/>
  <c r="B3" i="1"/>
  <c r="B2" i="1"/>
  <c r="B6" i="1"/>
  <c r="H6" i="50"/>
  <c r="E6" i="50"/>
  <c r="AB15" i="6"/>
  <c r="AB16" i="7"/>
  <c r="AB17" i="1"/>
  <c r="AB12" i="1"/>
  <c r="AB9" i="1"/>
  <c r="K8" i="1"/>
  <c r="AB8" i="1" s="1"/>
  <c r="H10" i="1"/>
  <c r="M18" i="59"/>
  <c r="E16" i="63"/>
  <c r="L96" i="68"/>
  <c r="D8" i="63"/>
  <c r="E10" i="50"/>
  <c r="Q698" i="68"/>
  <c r="AB14" i="10"/>
  <c r="D12" i="70"/>
  <c r="J433" i="68"/>
  <c r="L117" i="68"/>
  <c r="K16" i="64"/>
  <c r="AB16" i="64" s="1"/>
  <c r="H15" i="50"/>
  <c r="I357" i="68"/>
  <c r="L35" i="64"/>
  <c r="L357" i="68" s="1"/>
  <c r="K498" i="68"/>
  <c r="L46" i="64"/>
  <c r="L498" i="68" s="1"/>
  <c r="I554" i="68"/>
  <c r="K277" i="68"/>
  <c r="F389" i="68"/>
  <c r="K417" i="68"/>
  <c r="H254" i="68"/>
  <c r="G17" i="70"/>
  <c r="I450" i="68"/>
  <c r="K10" i="50"/>
  <c r="K12" i="50"/>
  <c r="K231" i="68"/>
  <c r="I221" i="68"/>
  <c r="I198" i="68"/>
  <c r="H399" i="68"/>
  <c r="G277" i="68"/>
  <c r="J605" i="68"/>
  <c r="G544" i="68"/>
  <c r="J226" i="68"/>
  <c r="J408" i="68"/>
  <c r="L39" i="67"/>
  <c r="L408" i="68" s="1"/>
  <c r="J203" i="68"/>
  <c r="I287" i="68"/>
  <c r="F343" i="68"/>
  <c r="F586" i="68"/>
  <c r="K14" i="67"/>
  <c r="K84" i="68" s="1"/>
  <c r="L84" i="68"/>
  <c r="F16" i="50"/>
  <c r="K563" i="68"/>
  <c r="G540" i="68"/>
  <c r="J582" i="68"/>
  <c r="D18" i="63"/>
  <c r="F249" i="68"/>
  <c r="F319" i="68"/>
  <c r="K347" i="68"/>
  <c r="K493" i="68"/>
  <c r="G175" i="68"/>
  <c r="H193" i="68"/>
  <c r="K296" i="68"/>
  <c r="F605" i="68"/>
  <c r="I431" i="68"/>
  <c r="G212" i="68"/>
  <c r="G366" i="68"/>
  <c r="F493" i="68"/>
  <c r="G66" i="69"/>
  <c r="H66" i="69"/>
  <c r="F56" i="69"/>
  <c r="L33" i="69"/>
  <c r="K88" i="68"/>
  <c r="I188" i="68"/>
  <c r="G202" i="68"/>
  <c r="K202" i="68"/>
  <c r="I216" i="68"/>
  <c r="E15" i="70"/>
  <c r="I272" i="68"/>
  <c r="G286" i="68"/>
  <c r="I300" i="68"/>
  <c r="I384" i="68"/>
  <c r="I440" i="68"/>
  <c r="G454" i="68"/>
  <c r="I497" i="68"/>
  <c r="K511" i="68"/>
  <c r="I553" i="68"/>
  <c r="J609" i="68"/>
  <c r="S17" i="69"/>
  <c r="F22" i="70"/>
  <c r="L49" i="69"/>
  <c r="G22" i="70"/>
  <c r="AB9" i="69"/>
  <c r="L23" i="69"/>
  <c r="AB23" i="69" s="1"/>
  <c r="F236" i="68"/>
  <c r="I306" i="68"/>
  <c r="I559" i="68"/>
  <c r="L9" i="68"/>
  <c r="K8" i="6"/>
  <c r="Q688" i="68" s="1"/>
  <c r="G376" i="68"/>
  <c r="G432" i="68"/>
  <c r="H194" i="68"/>
  <c r="G601" i="68"/>
  <c r="J180" i="68"/>
  <c r="I503" i="68"/>
  <c r="G320" i="68"/>
  <c r="K117" i="68"/>
  <c r="AB14" i="67"/>
  <c r="P71" i="61" l="1"/>
  <c r="P76" i="61" s="1"/>
  <c r="O48" i="5"/>
  <c r="O519" i="68" s="1"/>
  <c r="O529" i="68" s="1"/>
  <c r="H66" i="65"/>
  <c r="H13" i="50"/>
  <c r="L118" i="68"/>
  <c r="K16" i="11"/>
  <c r="K118" i="68" s="1"/>
  <c r="L37" i="74"/>
  <c r="L31" i="67"/>
  <c r="L296" i="68" s="1"/>
  <c r="AB13" i="64"/>
  <c r="AB9" i="9"/>
  <c r="H12" i="70"/>
  <c r="L23" i="9"/>
  <c r="L187" i="68" s="1"/>
  <c r="D11" i="50"/>
  <c r="G9" i="50"/>
  <c r="L54" i="7"/>
  <c r="L602" i="68" s="1"/>
  <c r="K15" i="7"/>
  <c r="K95" i="68" s="1"/>
  <c r="D10" i="63"/>
  <c r="F9" i="50"/>
  <c r="K14" i="7"/>
  <c r="L39" i="7"/>
  <c r="L405" i="68" s="1"/>
  <c r="L34" i="7"/>
  <c r="L335" i="68" s="1"/>
  <c r="H66" i="7"/>
  <c r="D8" i="50"/>
  <c r="H182" i="68"/>
  <c r="F7" i="50"/>
  <c r="K15" i="1"/>
  <c r="K99" i="68" s="1"/>
  <c r="E7" i="63"/>
  <c r="K16" i="1"/>
  <c r="G185" i="68"/>
  <c r="D7" i="63"/>
  <c r="G6" i="50"/>
  <c r="K13" i="1"/>
  <c r="AB15" i="1"/>
  <c r="L22" i="1"/>
  <c r="AB22" i="1" s="1"/>
  <c r="L53" i="6"/>
  <c r="L587" i="68" s="1"/>
  <c r="L25" i="1"/>
  <c r="L213" i="68" s="1"/>
  <c r="L38" i="1"/>
  <c r="L395" i="68" s="1"/>
  <c r="L36" i="5"/>
  <c r="L364" i="68" s="1"/>
  <c r="AB9" i="8"/>
  <c r="H7" i="50"/>
  <c r="F56" i="12"/>
  <c r="F637" i="68" s="1"/>
  <c r="AB9" i="67"/>
  <c r="L53" i="67"/>
  <c r="L591" i="68" s="1"/>
  <c r="L42" i="67"/>
  <c r="L450" i="68" s="1"/>
  <c r="K14" i="1"/>
  <c r="F43" i="1"/>
  <c r="H10" i="59" s="1"/>
  <c r="K16" i="5"/>
  <c r="E8" i="63"/>
  <c r="H66" i="5"/>
  <c r="G56" i="12"/>
  <c r="G637" i="68" s="1"/>
  <c r="L47" i="1"/>
  <c r="L508" i="68" s="1"/>
  <c r="F6" i="50"/>
  <c r="L37" i="9"/>
  <c r="L383" i="68" s="1"/>
  <c r="L26" i="7"/>
  <c r="L223" i="68" s="1"/>
  <c r="K15" i="11"/>
  <c r="K104" i="68" s="1"/>
  <c r="G8" i="70"/>
  <c r="L25" i="67"/>
  <c r="AB8" i="6"/>
  <c r="L8" i="50"/>
  <c r="K56" i="67"/>
  <c r="K633" i="68" s="1"/>
  <c r="H66" i="67"/>
  <c r="AB8" i="11"/>
  <c r="K10" i="7"/>
  <c r="AB11" i="7" s="1"/>
  <c r="L52" i="9"/>
  <c r="L580" i="68" s="1"/>
  <c r="G43" i="64"/>
  <c r="G469" i="68" s="1"/>
  <c r="L38" i="67"/>
  <c r="L394" i="68" s="1"/>
  <c r="L55" i="67"/>
  <c r="L619" i="68" s="1"/>
  <c r="K10" i="6"/>
  <c r="AB11" i="6" s="1"/>
  <c r="L17" i="1"/>
  <c r="N11" i="71" s="1"/>
  <c r="K10" i="68"/>
  <c r="L51" i="9"/>
  <c r="L566" i="68" s="1"/>
  <c r="L50" i="7"/>
  <c r="L546" i="68" s="1"/>
  <c r="H258" i="68"/>
  <c r="H262" i="68" s="1"/>
  <c r="K9" i="68"/>
  <c r="K14" i="6"/>
  <c r="AB14" i="6" s="1"/>
  <c r="L41" i="64"/>
  <c r="L441" i="68" s="1"/>
  <c r="J43" i="64"/>
  <c r="L41" i="7"/>
  <c r="L433" i="68" s="1"/>
  <c r="L49" i="9"/>
  <c r="L538" i="68" s="1"/>
  <c r="L48" i="7"/>
  <c r="L518" i="68" s="1"/>
  <c r="L88" i="68"/>
  <c r="G10" i="70"/>
  <c r="F17" i="50"/>
  <c r="L80" i="68"/>
  <c r="D14" i="50"/>
  <c r="L28" i="67"/>
  <c r="L254" i="68" s="1"/>
  <c r="I56" i="10"/>
  <c r="I635" i="68" s="1"/>
  <c r="K31" i="68"/>
  <c r="H66" i="8"/>
  <c r="L79" i="68"/>
  <c r="H67" i="10"/>
  <c r="H9" i="70"/>
  <c r="H66" i="12"/>
  <c r="K34" i="68"/>
  <c r="D18" i="50"/>
  <c r="G191" i="68"/>
  <c r="D19" i="70"/>
  <c r="L161" i="68"/>
  <c r="L18" i="50"/>
  <c r="H261" i="68"/>
  <c r="G19" i="70"/>
  <c r="F497" i="68"/>
  <c r="L25" i="8"/>
  <c r="L211" i="68" s="1"/>
  <c r="B26" i="63"/>
  <c r="L32" i="67"/>
  <c r="L310" i="68" s="1"/>
  <c r="L37" i="67"/>
  <c r="L380" i="68" s="1"/>
  <c r="L41" i="69"/>
  <c r="L147" i="68"/>
  <c r="K18" i="50"/>
  <c r="L40" i="8"/>
  <c r="L421" i="68" s="1"/>
  <c r="B28" i="70"/>
  <c r="L119" i="68"/>
  <c r="H18" i="50"/>
  <c r="E19" i="63"/>
  <c r="K19" i="68"/>
  <c r="L105" i="68"/>
  <c r="G18" i="50"/>
  <c r="D19" i="63"/>
  <c r="Q710" i="68"/>
  <c r="K14" i="50"/>
  <c r="H66" i="73"/>
  <c r="F20" i="70"/>
  <c r="H20" i="70" s="1"/>
  <c r="L54" i="74"/>
  <c r="L77" i="68"/>
  <c r="E18" i="50"/>
  <c r="F15" i="70"/>
  <c r="H191" i="68"/>
  <c r="F19" i="70"/>
  <c r="B21" i="50"/>
  <c r="L28" i="74"/>
  <c r="G66" i="74"/>
  <c r="D21" i="70"/>
  <c r="H66" i="74"/>
  <c r="H67" i="74" s="1"/>
  <c r="G21" i="70"/>
  <c r="L32" i="11"/>
  <c r="L316" i="68" s="1"/>
  <c r="L17" i="11"/>
  <c r="S17" i="11" s="1"/>
  <c r="K14" i="11"/>
  <c r="F43" i="11"/>
  <c r="J14" i="71" s="1"/>
  <c r="H43" i="11"/>
  <c r="H470" i="68" s="1"/>
  <c r="G14" i="70"/>
  <c r="G13" i="50"/>
  <c r="L26" i="12"/>
  <c r="L230" i="68" s="1"/>
  <c r="L46" i="9"/>
  <c r="L496" i="68" s="1"/>
  <c r="AB46" i="67"/>
  <c r="AB56" i="67" s="1"/>
  <c r="H56" i="65"/>
  <c r="H628" i="68" s="1"/>
  <c r="H66" i="1"/>
  <c r="L52" i="67"/>
  <c r="L577" i="68" s="1"/>
  <c r="L32" i="64"/>
  <c r="L315" i="68" s="1"/>
  <c r="F507" i="68"/>
  <c r="L47" i="67"/>
  <c r="L507" i="68" s="1"/>
  <c r="J56" i="12"/>
  <c r="J637" i="68" s="1"/>
  <c r="L34" i="6"/>
  <c r="L334" i="68" s="1"/>
  <c r="K334" i="68"/>
  <c r="AB8" i="65"/>
  <c r="K8" i="68"/>
  <c r="D17" i="63"/>
  <c r="K15" i="67"/>
  <c r="AB15" i="67" s="1"/>
  <c r="G43" i="74"/>
  <c r="L35" i="6"/>
  <c r="L348" i="68" s="1"/>
  <c r="F43" i="65"/>
  <c r="L28" i="11"/>
  <c r="L260" i="68" s="1"/>
  <c r="L24" i="6"/>
  <c r="L194" i="68" s="1"/>
  <c r="F194" i="68"/>
  <c r="L25" i="65"/>
  <c r="J43" i="67"/>
  <c r="J464" i="68" s="1"/>
  <c r="L24" i="11"/>
  <c r="L204" i="68" s="1"/>
  <c r="K14" i="68"/>
  <c r="L29" i="1"/>
  <c r="L269" i="68" s="1"/>
  <c r="L50" i="1"/>
  <c r="L550" i="68" s="1"/>
  <c r="Q690" i="68"/>
  <c r="L48" i="6"/>
  <c r="L517" i="68" s="1"/>
  <c r="F43" i="8"/>
  <c r="H17" i="59" s="1"/>
  <c r="D15" i="63"/>
  <c r="D13" i="70"/>
  <c r="H13" i="70" s="1"/>
  <c r="J13" i="70" s="1"/>
  <c r="G7" i="70"/>
  <c r="G66" i="11"/>
  <c r="L30" i="8"/>
  <c r="L281" i="68" s="1"/>
  <c r="L33" i="8"/>
  <c r="L323" i="68" s="1"/>
  <c r="L26" i="65"/>
  <c r="L221" i="68" s="1"/>
  <c r="J221" i="68"/>
  <c r="J234" i="68" s="1"/>
  <c r="G43" i="65"/>
  <c r="G507" i="68"/>
  <c r="G56" i="67"/>
  <c r="G633" i="68" s="1"/>
  <c r="K15" i="65"/>
  <c r="L64" i="65" s="1"/>
  <c r="H56" i="64"/>
  <c r="L29" i="11"/>
  <c r="L274" i="68" s="1"/>
  <c r="L47" i="74"/>
  <c r="L17" i="6"/>
  <c r="AB23" i="9"/>
  <c r="D11" i="70"/>
  <c r="L27" i="12"/>
  <c r="L244" i="68" s="1"/>
  <c r="L30" i="1"/>
  <c r="L283" i="68" s="1"/>
  <c r="F56" i="1"/>
  <c r="F634" i="68" s="1"/>
  <c r="AB16" i="11"/>
  <c r="L42" i="11"/>
  <c r="L456" i="68" s="1"/>
  <c r="L40" i="9"/>
  <c r="L425" i="68" s="1"/>
  <c r="L29" i="6"/>
  <c r="L264" i="68" s="1"/>
  <c r="L52" i="11"/>
  <c r="L583" i="68" s="1"/>
  <c r="H56" i="6"/>
  <c r="H629" i="68" s="1"/>
  <c r="H67" i="9"/>
  <c r="J12" i="70" s="1"/>
  <c r="E14" i="70"/>
  <c r="L28" i="12"/>
  <c r="L258" i="68" s="1"/>
  <c r="H67" i="8"/>
  <c r="L50" i="8"/>
  <c r="L548" i="68" s="1"/>
  <c r="J548" i="68"/>
  <c r="J557" i="68" s="1"/>
  <c r="K22" i="68"/>
  <c r="AB9" i="65"/>
  <c r="F56" i="65"/>
  <c r="F628" i="68" s="1"/>
  <c r="G338" i="68"/>
  <c r="L34" i="67"/>
  <c r="L338" i="68" s="1"/>
  <c r="G619" i="68"/>
  <c r="G627" i="68" s="1"/>
  <c r="L46" i="1"/>
  <c r="L494" i="68" s="1"/>
  <c r="L34" i="8"/>
  <c r="L337" i="68" s="1"/>
  <c r="L22" i="65"/>
  <c r="L165" i="68" s="1"/>
  <c r="L30" i="7"/>
  <c r="L279" i="68" s="1"/>
  <c r="K56" i="9"/>
  <c r="K636" i="68" s="1"/>
  <c r="L33" i="1"/>
  <c r="L325" i="68" s="1"/>
  <c r="L38" i="11"/>
  <c r="L400" i="68" s="1"/>
  <c r="L50" i="11"/>
  <c r="L555" i="68" s="1"/>
  <c r="L53" i="7"/>
  <c r="L588" i="68" s="1"/>
  <c r="E8" i="50"/>
  <c r="H56" i="11"/>
  <c r="L37" i="1"/>
  <c r="L381" i="68" s="1"/>
  <c r="K8" i="8"/>
  <c r="E11" i="63"/>
  <c r="G183" i="68"/>
  <c r="L54" i="12"/>
  <c r="L609" i="68" s="1"/>
  <c r="L143" i="68"/>
  <c r="K11" i="50"/>
  <c r="G56" i="64"/>
  <c r="G63" i="64" s="1"/>
  <c r="E18" i="70"/>
  <c r="H18" i="70" s="1"/>
  <c r="G249" i="68"/>
  <c r="G66" i="65"/>
  <c r="L41" i="8"/>
  <c r="L435" i="68" s="1"/>
  <c r="F435" i="68"/>
  <c r="H56" i="8"/>
  <c r="K16" i="65"/>
  <c r="H17" i="50"/>
  <c r="L51" i="74"/>
  <c r="L47" i="6"/>
  <c r="L503" i="68" s="1"/>
  <c r="L93" i="68"/>
  <c r="L42" i="7"/>
  <c r="L447" i="68" s="1"/>
  <c r="L48" i="12"/>
  <c r="L33" i="6"/>
  <c r="L320" i="68" s="1"/>
  <c r="H67" i="69"/>
  <c r="L48" i="65"/>
  <c r="L516" i="68" s="1"/>
  <c r="L50" i="65"/>
  <c r="L544" i="68" s="1"/>
  <c r="J56" i="1"/>
  <c r="J634" i="68" s="1"/>
  <c r="AB15" i="7"/>
  <c r="L36" i="11"/>
  <c r="L372" i="68" s="1"/>
  <c r="L34" i="9"/>
  <c r="L341" i="68" s="1"/>
  <c r="L33" i="7"/>
  <c r="L321" i="68" s="1"/>
  <c r="L47" i="11"/>
  <c r="L513" i="68" s="1"/>
  <c r="K13" i="6"/>
  <c r="H10" i="50"/>
  <c r="J56" i="9"/>
  <c r="K8" i="12"/>
  <c r="Q704" i="68" s="1"/>
  <c r="H15" i="70"/>
  <c r="E15" i="63"/>
  <c r="J43" i="12"/>
  <c r="J468" i="68" s="1"/>
  <c r="L25" i="12"/>
  <c r="AB25" i="12" s="1"/>
  <c r="L107" i="68"/>
  <c r="L17" i="64"/>
  <c r="L18" i="68"/>
  <c r="K8" i="64"/>
  <c r="L25" i="64"/>
  <c r="F596" i="68"/>
  <c r="F599" i="68" s="1"/>
  <c r="L53" i="64"/>
  <c r="L596" i="68" s="1"/>
  <c r="I56" i="69"/>
  <c r="L23" i="6"/>
  <c r="L180" i="68" s="1"/>
  <c r="G66" i="12"/>
  <c r="K43" i="67"/>
  <c r="K464" i="68" s="1"/>
  <c r="L24" i="12"/>
  <c r="L202" i="68" s="1"/>
  <c r="L34" i="1"/>
  <c r="L339" i="68" s="1"/>
  <c r="AB15" i="11"/>
  <c r="L35" i="11"/>
  <c r="L358" i="68" s="1"/>
  <c r="L31" i="7"/>
  <c r="L293" i="68" s="1"/>
  <c r="I43" i="8"/>
  <c r="M18" i="71" s="1"/>
  <c r="K56" i="11"/>
  <c r="K639" i="68" s="1"/>
  <c r="J43" i="11"/>
  <c r="L36" i="8"/>
  <c r="L365" i="68" s="1"/>
  <c r="J511" i="68"/>
  <c r="J515" i="68" s="1"/>
  <c r="K13" i="67"/>
  <c r="K70" i="68" s="1"/>
  <c r="E16" i="50"/>
  <c r="L40" i="69"/>
  <c r="L50" i="69"/>
  <c r="L42" i="12"/>
  <c r="L454" i="68" s="1"/>
  <c r="L25" i="6"/>
  <c r="L208" i="68" s="1"/>
  <c r="L27" i="6"/>
  <c r="L236" i="68" s="1"/>
  <c r="L28" i="6"/>
  <c r="L250" i="68" s="1"/>
  <c r="H43" i="6"/>
  <c r="H460" i="68" s="1"/>
  <c r="L50" i="6"/>
  <c r="L545" i="68" s="1"/>
  <c r="L52" i="6"/>
  <c r="L573" i="68" s="1"/>
  <c r="H43" i="69"/>
  <c r="L46" i="69"/>
  <c r="L34" i="74"/>
  <c r="L30" i="74"/>
  <c r="H22" i="70"/>
  <c r="I43" i="69"/>
  <c r="F56" i="73"/>
  <c r="J56" i="74"/>
  <c r="L17" i="9"/>
  <c r="H43" i="8"/>
  <c r="H63" i="8" s="1"/>
  <c r="L24" i="8"/>
  <c r="L37" i="6"/>
  <c r="L376" i="68" s="1"/>
  <c r="L30" i="64"/>
  <c r="L287" i="68" s="1"/>
  <c r="K43" i="69"/>
  <c r="J43" i="8"/>
  <c r="L38" i="8"/>
  <c r="L393" i="68" s="1"/>
  <c r="L55" i="6"/>
  <c r="L615" i="68" s="1"/>
  <c r="I56" i="64"/>
  <c r="I638" i="68" s="1"/>
  <c r="L39" i="65"/>
  <c r="L403" i="68" s="1"/>
  <c r="L41" i="65"/>
  <c r="L431" i="68" s="1"/>
  <c r="L35" i="67"/>
  <c r="L352" i="68" s="1"/>
  <c r="L49" i="67"/>
  <c r="L535" i="68" s="1"/>
  <c r="AB24" i="69"/>
  <c r="L38" i="69"/>
  <c r="L42" i="69"/>
  <c r="AB42" i="69" s="1"/>
  <c r="L53" i="69"/>
  <c r="L31" i="8"/>
  <c r="L295" i="68" s="1"/>
  <c r="L48" i="8"/>
  <c r="L520" i="68" s="1"/>
  <c r="L24" i="5"/>
  <c r="AB24" i="5" s="1"/>
  <c r="L39" i="64"/>
  <c r="L413" i="68" s="1"/>
  <c r="L28" i="65"/>
  <c r="L249" i="68" s="1"/>
  <c r="L35" i="65"/>
  <c r="L347" i="68" s="1"/>
  <c r="L17" i="67"/>
  <c r="L126" i="68" s="1"/>
  <c r="J56" i="67"/>
  <c r="J633" i="68" s="1"/>
  <c r="L27" i="69"/>
  <c r="AB27" i="69" s="1"/>
  <c r="L31" i="69"/>
  <c r="L32" i="69"/>
  <c r="L36" i="69"/>
  <c r="L37" i="69"/>
  <c r="L55" i="69"/>
  <c r="L29" i="74"/>
  <c r="L32" i="8"/>
  <c r="L309" i="68" s="1"/>
  <c r="L37" i="8"/>
  <c r="L379" i="68" s="1"/>
  <c r="J56" i="8"/>
  <c r="J632" i="68" s="1"/>
  <c r="L52" i="8"/>
  <c r="L576" i="68" s="1"/>
  <c r="L36" i="65"/>
  <c r="L361" i="68" s="1"/>
  <c r="L38" i="65"/>
  <c r="L389" i="68" s="1"/>
  <c r="G43" i="69"/>
  <c r="G63" i="69" s="1"/>
  <c r="L35" i="69"/>
  <c r="J56" i="69"/>
  <c r="L46" i="74"/>
  <c r="AB46" i="74" s="1"/>
  <c r="AB56" i="74" s="1"/>
  <c r="L64" i="74"/>
  <c r="L39" i="74"/>
  <c r="L26" i="74"/>
  <c r="AB26" i="74" s="1"/>
  <c r="L22" i="74"/>
  <c r="AB22" i="74" s="1"/>
  <c r="L40" i="74"/>
  <c r="L31" i="74"/>
  <c r="L52" i="74"/>
  <c r="F56" i="74"/>
  <c r="L32" i="74"/>
  <c r="L53" i="74"/>
  <c r="L33" i="74"/>
  <c r="H56" i="74"/>
  <c r="H63" i="74" s="1"/>
  <c r="L41" i="74"/>
  <c r="H43" i="74"/>
  <c r="I56" i="74"/>
  <c r="L35" i="74"/>
  <c r="L49" i="74"/>
  <c r="L42" i="74"/>
  <c r="L38" i="74"/>
  <c r="L36" i="74"/>
  <c r="J43" i="74"/>
  <c r="L55" i="74"/>
  <c r="K56" i="74"/>
  <c r="L47" i="10"/>
  <c r="L39" i="10"/>
  <c r="L410" i="68" s="1"/>
  <c r="J410" i="68"/>
  <c r="L49" i="10"/>
  <c r="L537" i="68" s="1"/>
  <c r="D12" i="50"/>
  <c r="L46" i="10"/>
  <c r="L495" i="68" s="1"/>
  <c r="AB9" i="10"/>
  <c r="L51" i="10"/>
  <c r="L565" i="68" s="1"/>
  <c r="L52" i="10"/>
  <c r="L579" i="68" s="1"/>
  <c r="L34" i="10"/>
  <c r="L340" i="68" s="1"/>
  <c r="F56" i="10"/>
  <c r="F635" i="68" s="1"/>
  <c r="L12" i="50"/>
  <c r="L31" i="73"/>
  <c r="L40" i="73"/>
  <c r="L53" i="73"/>
  <c r="K43" i="73"/>
  <c r="L36" i="73"/>
  <c r="L28" i="73"/>
  <c r="G43" i="73"/>
  <c r="L49" i="73"/>
  <c r="L42" i="73"/>
  <c r="AB42" i="73" s="1"/>
  <c r="L24" i="73"/>
  <c r="AB24" i="73" s="1"/>
  <c r="I56" i="73"/>
  <c r="L51" i="73"/>
  <c r="L41" i="73"/>
  <c r="L37" i="73"/>
  <c r="L35" i="73"/>
  <c r="L26" i="73"/>
  <c r="AB26" i="73" s="1"/>
  <c r="L54" i="73"/>
  <c r="L52" i="73"/>
  <c r="L34" i="73"/>
  <c r="I43" i="73"/>
  <c r="L17" i="73"/>
  <c r="S17" i="73" s="1"/>
  <c r="L33" i="73"/>
  <c r="L29" i="73"/>
  <c r="L27" i="73"/>
  <c r="L50" i="73"/>
  <c r="L46" i="73"/>
  <c r="AB46" i="73" s="1"/>
  <c r="AB56" i="73" s="1"/>
  <c r="F43" i="73"/>
  <c r="F63" i="73" s="1"/>
  <c r="G56" i="73"/>
  <c r="L32" i="73"/>
  <c r="L38" i="73"/>
  <c r="L25" i="73"/>
  <c r="AB25" i="73" s="1"/>
  <c r="L55" i="73"/>
  <c r="L39" i="73"/>
  <c r="L30" i="73"/>
  <c r="L47" i="73"/>
  <c r="I56" i="72"/>
  <c r="I640" i="68" s="1"/>
  <c r="L41" i="72"/>
  <c r="L443" i="68" s="1"/>
  <c r="F443" i="68"/>
  <c r="F444" i="68" s="1"/>
  <c r="L17" i="72"/>
  <c r="L26" i="72"/>
  <c r="L33" i="72"/>
  <c r="L331" i="68" s="1"/>
  <c r="H66" i="72"/>
  <c r="L35" i="72"/>
  <c r="L359" i="68" s="1"/>
  <c r="L25" i="72"/>
  <c r="L219" i="68" s="1"/>
  <c r="H529" i="68"/>
  <c r="L40" i="72"/>
  <c r="L429" i="68" s="1"/>
  <c r="L53" i="72"/>
  <c r="L598" i="68" s="1"/>
  <c r="F429" i="68"/>
  <c r="L50" i="72"/>
  <c r="L556" i="68" s="1"/>
  <c r="K13" i="72"/>
  <c r="L32" i="72"/>
  <c r="L317" i="68" s="1"/>
  <c r="L49" i="72"/>
  <c r="L542" i="68" s="1"/>
  <c r="F317" i="68"/>
  <c r="AB13" i="67"/>
  <c r="AB25" i="67"/>
  <c r="L212" i="68"/>
  <c r="L36" i="67"/>
  <c r="L366" i="68" s="1"/>
  <c r="L51" i="67"/>
  <c r="L563" i="68" s="1"/>
  <c r="K16" i="50"/>
  <c r="L27" i="67"/>
  <c r="L240" i="68" s="1"/>
  <c r="F212" i="68"/>
  <c r="G380" i="68"/>
  <c r="K394" i="68"/>
  <c r="J521" i="68"/>
  <c r="J535" i="68"/>
  <c r="I591" i="68"/>
  <c r="I599" i="68" s="1"/>
  <c r="H56" i="67"/>
  <c r="H43" i="67"/>
  <c r="F56" i="67"/>
  <c r="F633" i="68" s="1"/>
  <c r="G43" i="67"/>
  <c r="L33" i="67"/>
  <c r="L324" i="68" s="1"/>
  <c r="L22" i="67"/>
  <c r="L170" i="68" s="1"/>
  <c r="L24" i="67"/>
  <c r="H352" i="68"/>
  <c r="H360" i="68" s="1"/>
  <c r="K63" i="67"/>
  <c r="L50" i="67"/>
  <c r="L549" i="68" s="1"/>
  <c r="AB22" i="67"/>
  <c r="L26" i="67"/>
  <c r="L226" i="68" s="1"/>
  <c r="I43" i="67"/>
  <c r="L41" i="67"/>
  <c r="L436" i="68" s="1"/>
  <c r="L54" i="67"/>
  <c r="L605" i="68" s="1"/>
  <c r="L29" i="67"/>
  <c r="L268" i="68" s="1"/>
  <c r="L40" i="67"/>
  <c r="L422" i="68" s="1"/>
  <c r="AB14" i="65"/>
  <c r="K79" i="68"/>
  <c r="L33" i="65"/>
  <c r="L319" i="68" s="1"/>
  <c r="L46" i="65"/>
  <c r="L488" i="68" s="1"/>
  <c r="J43" i="65"/>
  <c r="L17" i="50"/>
  <c r="K17" i="50"/>
  <c r="H67" i="65"/>
  <c r="L42" i="65"/>
  <c r="L445" i="68" s="1"/>
  <c r="L53" i="65"/>
  <c r="L586" i="68" s="1"/>
  <c r="I56" i="65"/>
  <c r="I43" i="65"/>
  <c r="AB13" i="65"/>
  <c r="J165" i="68"/>
  <c r="L51" i="65"/>
  <c r="L558" i="68" s="1"/>
  <c r="L54" i="65"/>
  <c r="L600" i="68" s="1"/>
  <c r="L32" i="65"/>
  <c r="L305" i="68" s="1"/>
  <c r="L30" i="65"/>
  <c r="L277" i="68" s="1"/>
  <c r="K56" i="65"/>
  <c r="K628" i="68" s="1"/>
  <c r="K43" i="65"/>
  <c r="L23" i="65"/>
  <c r="L179" i="68" s="1"/>
  <c r="L31" i="65"/>
  <c r="L291" i="68" s="1"/>
  <c r="L29" i="65"/>
  <c r="L263" i="68" s="1"/>
  <c r="L55" i="65"/>
  <c r="L614" i="68" s="1"/>
  <c r="L37" i="65"/>
  <c r="L375" i="68" s="1"/>
  <c r="J56" i="65"/>
  <c r="L24" i="65"/>
  <c r="L193" i="68" s="1"/>
  <c r="H43" i="65"/>
  <c r="F361" i="68"/>
  <c r="F374" i="68" s="1"/>
  <c r="L27" i="65"/>
  <c r="L235" i="68" s="1"/>
  <c r="L17" i="65"/>
  <c r="L49" i="65"/>
  <c r="L530" i="68" s="1"/>
  <c r="G56" i="65"/>
  <c r="L40" i="65"/>
  <c r="L417" i="68" s="1"/>
  <c r="K10" i="65"/>
  <c r="E12" i="58"/>
  <c r="N16" i="71"/>
  <c r="S17" i="64"/>
  <c r="E16" i="57"/>
  <c r="L131" i="68"/>
  <c r="AB25" i="64"/>
  <c r="L217" i="68"/>
  <c r="K15" i="59"/>
  <c r="L24" i="64"/>
  <c r="K56" i="64"/>
  <c r="D15" i="50"/>
  <c r="L55" i="64"/>
  <c r="L624" i="68" s="1"/>
  <c r="L29" i="64"/>
  <c r="L273" i="68" s="1"/>
  <c r="L49" i="64"/>
  <c r="L540" i="68" s="1"/>
  <c r="K43" i="64"/>
  <c r="J290" i="68"/>
  <c r="AB9" i="64"/>
  <c r="K15" i="50"/>
  <c r="H315" i="68"/>
  <c r="G66" i="64"/>
  <c r="I512" i="68"/>
  <c r="H638" i="68"/>
  <c r="L34" i="64"/>
  <c r="L343" i="68" s="1"/>
  <c r="L36" i="64"/>
  <c r="L371" i="68" s="1"/>
  <c r="H43" i="64"/>
  <c r="F15" i="50"/>
  <c r="F413" i="68"/>
  <c r="L31" i="64"/>
  <c r="L301" i="68" s="1"/>
  <c r="L47" i="64"/>
  <c r="L512" i="68" s="1"/>
  <c r="D16" i="70"/>
  <c r="H66" i="64"/>
  <c r="L33" i="64"/>
  <c r="L329" i="68" s="1"/>
  <c r="L52" i="64"/>
  <c r="L582" i="68" s="1"/>
  <c r="L50" i="64"/>
  <c r="L554" i="68" s="1"/>
  <c r="G189" i="68"/>
  <c r="G16" i="70"/>
  <c r="F16" i="70"/>
  <c r="J469" i="68"/>
  <c r="J56" i="64"/>
  <c r="L48" i="64"/>
  <c r="L526" i="68" s="1"/>
  <c r="L38" i="64"/>
  <c r="L399" i="68" s="1"/>
  <c r="L26" i="64"/>
  <c r="L231" i="68" s="1"/>
  <c r="F43" i="64"/>
  <c r="L37" i="64"/>
  <c r="L385" i="68" s="1"/>
  <c r="L40" i="64"/>
  <c r="L427" i="68" s="1"/>
  <c r="AB46" i="64"/>
  <c r="AB56" i="64" s="1"/>
  <c r="L28" i="64"/>
  <c r="L259" i="68" s="1"/>
  <c r="K14" i="64"/>
  <c r="L22" i="64"/>
  <c r="L175" i="68" s="1"/>
  <c r="L23" i="64"/>
  <c r="L189" i="68" s="1"/>
  <c r="AB42" i="12"/>
  <c r="L53" i="12"/>
  <c r="L595" i="68" s="1"/>
  <c r="L36" i="12"/>
  <c r="L370" i="68" s="1"/>
  <c r="H56" i="12"/>
  <c r="J174" i="68"/>
  <c r="L39" i="12"/>
  <c r="L412" i="68" s="1"/>
  <c r="L32" i="12"/>
  <c r="L314" i="68" s="1"/>
  <c r="K16" i="12"/>
  <c r="L14" i="50"/>
  <c r="L41" i="12"/>
  <c r="L440" i="68" s="1"/>
  <c r="L46" i="12"/>
  <c r="L497" i="68" s="1"/>
  <c r="F609" i="68"/>
  <c r="L29" i="12"/>
  <c r="L272" i="68" s="1"/>
  <c r="L116" i="68"/>
  <c r="K56" i="12"/>
  <c r="K637" i="68" s="1"/>
  <c r="L23" i="12"/>
  <c r="L188" i="68" s="1"/>
  <c r="AB24" i="12"/>
  <c r="H43" i="12"/>
  <c r="H468" i="68" s="1"/>
  <c r="L49" i="12"/>
  <c r="L539" i="68" s="1"/>
  <c r="L34" i="12"/>
  <c r="L342" i="68" s="1"/>
  <c r="J571" i="68"/>
  <c r="L55" i="12"/>
  <c r="L623" i="68" s="1"/>
  <c r="L30" i="12"/>
  <c r="L286" i="68" s="1"/>
  <c r="L47" i="12"/>
  <c r="L511" i="68" s="1"/>
  <c r="L51" i="12"/>
  <c r="L567" i="68" s="1"/>
  <c r="L52" i="12"/>
  <c r="L581" i="68" s="1"/>
  <c r="K8" i="10"/>
  <c r="AB8" i="10" s="1"/>
  <c r="H12" i="50"/>
  <c r="L114" i="68"/>
  <c r="L29" i="10"/>
  <c r="L270" i="68" s="1"/>
  <c r="L33" i="10"/>
  <c r="L326" i="68" s="1"/>
  <c r="H579" i="68"/>
  <c r="K16" i="10"/>
  <c r="L37" i="10"/>
  <c r="L382" i="68" s="1"/>
  <c r="J56" i="10"/>
  <c r="J635" i="68" s="1"/>
  <c r="H43" i="10"/>
  <c r="H466" i="68" s="1"/>
  <c r="L28" i="10"/>
  <c r="L256" i="68" s="1"/>
  <c r="L41" i="10"/>
  <c r="L438" i="68" s="1"/>
  <c r="L40" i="10"/>
  <c r="L424" i="68" s="1"/>
  <c r="L54" i="10"/>
  <c r="L607" i="68" s="1"/>
  <c r="L30" i="10"/>
  <c r="L284" i="68" s="1"/>
  <c r="L22" i="10"/>
  <c r="L172" i="68" s="1"/>
  <c r="L31" i="10"/>
  <c r="L298" i="68" s="1"/>
  <c r="L35" i="10"/>
  <c r="L354" i="68" s="1"/>
  <c r="L17" i="10"/>
  <c r="L48" i="10"/>
  <c r="L523" i="68" s="1"/>
  <c r="K15" i="10"/>
  <c r="K100" i="68" s="1"/>
  <c r="G56" i="10"/>
  <c r="G635" i="68" s="1"/>
  <c r="I172" i="68"/>
  <c r="H214" i="68"/>
  <c r="F256" i="68"/>
  <c r="F262" i="68" s="1"/>
  <c r="H270" i="68"/>
  <c r="K284" i="68"/>
  <c r="K290" i="68" s="1"/>
  <c r="F326" i="68"/>
  <c r="J382" i="68"/>
  <c r="K438" i="68"/>
  <c r="F565" i="68"/>
  <c r="F424" i="68"/>
  <c r="F430" i="68" s="1"/>
  <c r="J523" i="68"/>
  <c r="F551" i="68"/>
  <c r="F557" i="68" s="1"/>
  <c r="D13" i="63"/>
  <c r="I234" i="68"/>
  <c r="L55" i="10"/>
  <c r="L621" i="68" s="1"/>
  <c r="G12" i="50"/>
  <c r="S17" i="9"/>
  <c r="N19" i="71"/>
  <c r="E15" i="58"/>
  <c r="L22" i="9"/>
  <c r="AB22" i="9" s="1"/>
  <c r="L24" i="9"/>
  <c r="L201" i="68" s="1"/>
  <c r="L55" i="9"/>
  <c r="L622" i="68" s="1"/>
  <c r="P486" i="68"/>
  <c r="L39" i="9"/>
  <c r="L411" i="68" s="1"/>
  <c r="L32" i="9"/>
  <c r="L313" i="68" s="1"/>
  <c r="L50" i="9"/>
  <c r="L552" i="68" s="1"/>
  <c r="H56" i="9"/>
  <c r="H636" i="68" s="1"/>
  <c r="H458" i="68"/>
  <c r="K388" i="68"/>
  <c r="L54" i="9"/>
  <c r="L608" i="68" s="1"/>
  <c r="I43" i="9"/>
  <c r="F56" i="9"/>
  <c r="F636" i="68" s="1"/>
  <c r="L29" i="9"/>
  <c r="L271" i="68" s="1"/>
  <c r="H11" i="50"/>
  <c r="G43" i="9"/>
  <c r="G346" i="68"/>
  <c r="L42" i="9"/>
  <c r="AB42" i="9" s="1"/>
  <c r="L36" i="9"/>
  <c r="L369" i="68" s="1"/>
  <c r="L53" i="9"/>
  <c r="L594" i="68" s="1"/>
  <c r="L48" i="9"/>
  <c r="L524" i="68" s="1"/>
  <c r="K16" i="9"/>
  <c r="I56" i="9"/>
  <c r="I636" i="68" s="1"/>
  <c r="E12" i="63"/>
  <c r="L41" i="9"/>
  <c r="L439" i="68" s="1"/>
  <c r="L28" i="9"/>
  <c r="L257" i="68" s="1"/>
  <c r="G56" i="9"/>
  <c r="G501" i="68"/>
  <c r="L35" i="9"/>
  <c r="L355" i="68" s="1"/>
  <c r="L26" i="9"/>
  <c r="AB26" i="9" s="1"/>
  <c r="L47" i="9"/>
  <c r="L510" i="68" s="1"/>
  <c r="H43" i="9"/>
  <c r="H467" i="68" s="1"/>
  <c r="K192" i="68"/>
  <c r="G332" i="68"/>
  <c r="F501" i="68"/>
  <c r="H463" i="68"/>
  <c r="H632" i="68"/>
  <c r="L53" i="8"/>
  <c r="L590" i="68" s="1"/>
  <c r="L27" i="8"/>
  <c r="L239" i="68" s="1"/>
  <c r="G43" i="8"/>
  <c r="L35" i="8"/>
  <c r="L351" i="68" s="1"/>
  <c r="L29" i="8"/>
  <c r="L267" i="68" s="1"/>
  <c r="K14" i="8"/>
  <c r="L64" i="8" s="1"/>
  <c r="F56" i="8"/>
  <c r="H169" i="68"/>
  <c r="H211" i="68"/>
  <c r="F295" i="68"/>
  <c r="J323" i="68"/>
  <c r="J332" i="68" s="1"/>
  <c r="J492" i="68"/>
  <c r="J501" i="68" s="1"/>
  <c r="H562" i="68"/>
  <c r="H571" i="68" s="1"/>
  <c r="G576" i="68"/>
  <c r="G585" i="68" s="1"/>
  <c r="G276" i="68"/>
  <c r="J627" i="68"/>
  <c r="L46" i="8"/>
  <c r="L39" i="8"/>
  <c r="L407" i="68" s="1"/>
  <c r="L28" i="8"/>
  <c r="L253" i="68" s="1"/>
  <c r="H430" i="68"/>
  <c r="I192" i="68"/>
  <c r="AB46" i="8"/>
  <c r="AB56" i="8" s="1"/>
  <c r="G56" i="8"/>
  <c r="L22" i="8"/>
  <c r="J197" i="68"/>
  <c r="J346" i="68"/>
  <c r="L656" i="68"/>
  <c r="I463" i="68"/>
  <c r="L23" i="8"/>
  <c r="L183" i="68" s="1"/>
  <c r="L26" i="8"/>
  <c r="L225" i="68" s="1"/>
  <c r="L47" i="8"/>
  <c r="L506" i="68" s="1"/>
  <c r="I56" i="8"/>
  <c r="G11" i="70"/>
  <c r="H11" i="70" s="1"/>
  <c r="J11" i="70" s="1"/>
  <c r="H234" i="68"/>
  <c r="J17" i="59"/>
  <c r="L42" i="8"/>
  <c r="AB42" i="8" s="1"/>
  <c r="L51" i="8"/>
  <c r="L562" i="68" s="1"/>
  <c r="F10" i="50"/>
  <c r="K43" i="8"/>
  <c r="K17" i="59" s="1"/>
  <c r="H253" i="68"/>
  <c r="I416" i="68"/>
  <c r="K56" i="8"/>
  <c r="AB15" i="8"/>
  <c r="L17" i="8"/>
  <c r="E14" i="58" s="1"/>
  <c r="L55" i="8"/>
  <c r="L618" i="68" s="1"/>
  <c r="I43" i="7"/>
  <c r="F56" i="7"/>
  <c r="H444" i="68"/>
  <c r="G529" i="68"/>
  <c r="H206" i="68"/>
  <c r="J220" i="68"/>
  <c r="K571" i="68"/>
  <c r="L40" i="7"/>
  <c r="L419" i="68" s="1"/>
  <c r="G181" i="68"/>
  <c r="K346" i="68"/>
  <c r="K416" i="68"/>
  <c r="G360" i="68"/>
  <c r="L46" i="7"/>
  <c r="L17" i="7"/>
  <c r="E14" i="57" s="1"/>
  <c r="L51" i="7"/>
  <c r="L560" i="68" s="1"/>
  <c r="E9" i="50"/>
  <c r="G43" i="7"/>
  <c r="I56" i="7"/>
  <c r="L22" i="7"/>
  <c r="L32" i="7"/>
  <c r="L307" i="68" s="1"/>
  <c r="L25" i="7"/>
  <c r="L209" i="68" s="1"/>
  <c r="K13" i="7"/>
  <c r="K17" i="7" s="1"/>
  <c r="K123" i="68" s="1"/>
  <c r="H43" i="7"/>
  <c r="L38" i="7"/>
  <c r="L391" i="68" s="1"/>
  <c r="L29" i="7"/>
  <c r="L265" i="68" s="1"/>
  <c r="L24" i="7"/>
  <c r="L195" i="68" s="1"/>
  <c r="F43" i="7"/>
  <c r="H515" i="68"/>
  <c r="G416" i="68"/>
  <c r="G248" i="68"/>
  <c r="L35" i="7"/>
  <c r="L349" i="68" s="1"/>
  <c r="H67" i="7"/>
  <c r="G388" i="68"/>
  <c r="AB24" i="7"/>
  <c r="L28" i="7"/>
  <c r="L251" i="68" s="1"/>
  <c r="L23" i="7"/>
  <c r="L181" i="68" s="1"/>
  <c r="D10" i="70"/>
  <c r="L46" i="6"/>
  <c r="G318" i="68"/>
  <c r="L64" i="6"/>
  <c r="L39" i="6"/>
  <c r="L404" i="68" s="1"/>
  <c r="J43" i="6"/>
  <c r="L30" i="6"/>
  <c r="L278" i="68" s="1"/>
  <c r="G545" i="68"/>
  <c r="G557" i="68" s="1"/>
  <c r="G56" i="6"/>
  <c r="J9" i="70"/>
  <c r="K178" i="68"/>
  <c r="I248" i="68"/>
  <c r="K458" i="68"/>
  <c r="H585" i="68"/>
  <c r="J599" i="68"/>
  <c r="F627" i="68"/>
  <c r="I585" i="68"/>
  <c r="K613" i="68"/>
  <c r="G43" i="6"/>
  <c r="L36" i="6"/>
  <c r="L362" i="68" s="1"/>
  <c r="F56" i="6"/>
  <c r="L38" i="6"/>
  <c r="L390" i="68" s="1"/>
  <c r="K43" i="6"/>
  <c r="J430" i="68"/>
  <c r="I529" i="68"/>
  <c r="L40" i="6"/>
  <c r="L418" i="68" s="1"/>
  <c r="J56" i="6"/>
  <c r="J629" i="68" s="1"/>
  <c r="I43" i="6"/>
  <c r="F346" i="68"/>
  <c r="K56" i="6"/>
  <c r="L49" i="6"/>
  <c r="L531" i="68" s="1"/>
  <c r="F43" i="6"/>
  <c r="AB25" i="6"/>
  <c r="L22" i="6"/>
  <c r="L54" i="6"/>
  <c r="L601" i="68" s="1"/>
  <c r="F208" i="68"/>
  <c r="L31" i="6"/>
  <c r="L292" i="68" s="1"/>
  <c r="H402" i="68"/>
  <c r="J206" i="68"/>
  <c r="H557" i="68"/>
  <c r="J613" i="68"/>
  <c r="L32" i="6"/>
  <c r="L306" i="68" s="1"/>
  <c r="AB16" i="6"/>
  <c r="L41" i="6"/>
  <c r="L432" i="68" s="1"/>
  <c r="I56" i="6"/>
  <c r="L26" i="6"/>
  <c r="L222" i="68" s="1"/>
  <c r="L51" i="6"/>
  <c r="L559" i="68" s="1"/>
  <c r="L42" i="6"/>
  <c r="L446" i="68" s="1"/>
  <c r="K304" i="68"/>
  <c r="G543" i="68"/>
  <c r="J262" i="68"/>
  <c r="I262" i="68"/>
  <c r="K360" i="68"/>
  <c r="F196" i="68"/>
  <c r="F206" i="68" s="1"/>
  <c r="J276" i="68"/>
  <c r="L54" i="5"/>
  <c r="L603" i="68" s="1"/>
  <c r="K8" i="5"/>
  <c r="Q692" i="68" s="1"/>
  <c r="L48" i="5"/>
  <c r="L519" i="68" s="1"/>
  <c r="I43" i="5"/>
  <c r="J19" i="59" s="1"/>
  <c r="K248" i="68"/>
  <c r="L23" i="5"/>
  <c r="L182" i="68" s="1"/>
  <c r="I276" i="68"/>
  <c r="I458" i="68"/>
  <c r="E8" i="70"/>
  <c r="H8" i="70" s="1"/>
  <c r="H543" i="68"/>
  <c r="L32" i="5"/>
  <c r="L308" i="68" s="1"/>
  <c r="I543" i="68"/>
  <c r="L46" i="5"/>
  <c r="AB46" i="5" s="1"/>
  <c r="AB56" i="5" s="1"/>
  <c r="G66" i="5"/>
  <c r="H318" i="68"/>
  <c r="L28" i="5"/>
  <c r="L252" i="68" s="1"/>
  <c r="I56" i="5"/>
  <c r="L30" i="5"/>
  <c r="L280" i="68" s="1"/>
  <c r="K7" i="50"/>
  <c r="K430" i="68"/>
  <c r="K56" i="5"/>
  <c r="K631" i="68" s="1"/>
  <c r="O29" i="2"/>
  <c r="L27" i="5"/>
  <c r="L238" i="68" s="1"/>
  <c r="L53" i="5"/>
  <c r="L589" i="68" s="1"/>
  <c r="G444" i="68"/>
  <c r="L35" i="5"/>
  <c r="L350" i="68" s="1"/>
  <c r="GV29" i="2"/>
  <c r="I557" i="68"/>
  <c r="K43" i="5"/>
  <c r="L42" i="5"/>
  <c r="L34" i="5"/>
  <c r="L336" i="68" s="1"/>
  <c r="L26" i="5"/>
  <c r="L224" i="68" s="1"/>
  <c r="L52" i="5"/>
  <c r="L575" i="68" s="1"/>
  <c r="L47" i="5"/>
  <c r="L505" i="68" s="1"/>
  <c r="G56" i="5"/>
  <c r="F308" i="68"/>
  <c r="F318" i="68" s="1"/>
  <c r="G402" i="68"/>
  <c r="L33" i="5"/>
  <c r="L322" i="68" s="1"/>
  <c r="L7" i="50"/>
  <c r="L22" i="5"/>
  <c r="AB22" i="5" s="1"/>
  <c r="I388" i="68"/>
  <c r="L40" i="5"/>
  <c r="L420" i="68" s="1"/>
  <c r="L25" i="5"/>
  <c r="L210" i="68" s="1"/>
  <c r="E7" i="50"/>
  <c r="L51" i="5"/>
  <c r="L561" i="68" s="1"/>
  <c r="J56" i="5"/>
  <c r="G182" i="68"/>
  <c r="J360" i="68"/>
  <c r="J43" i="5"/>
  <c r="AB8" i="5"/>
  <c r="L39" i="5"/>
  <c r="L406" i="68" s="1"/>
  <c r="L31" i="5"/>
  <c r="L294" i="68" s="1"/>
  <c r="K13" i="5"/>
  <c r="H56" i="5"/>
  <c r="H631" i="68" s="1"/>
  <c r="H43" i="5"/>
  <c r="H63" i="5" s="1"/>
  <c r="J444" i="68"/>
  <c r="AB15" i="5"/>
  <c r="L38" i="5"/>
  <c r="L392" i="68" s="1"/>
  <c r="L17" i="5"/>
  <c r="D7" i="50"/>
  <c r="D20" i="50" s="1"/>
  <c r="D39" i="50" s="1"/>
  <c r="L55" i="5"/>
  <c r="L617" i="68" s="1"/>
  <c r="L50" i="5"/>
  <c r="L547" i="68" s="1"/>
  <c r="F56" i="5"/>
  <c r="F631" i="68" s="1"/>
  <c r="F43" i="5"/>
  <c r="J20" i="71" s="1"/>
  <c r="H192" i="68"/>
  <c r="K599" i="68"/>
  <c r="K276" i="68"/>
  <c r="G304" i="68"/>
  <c r="I444" i="68"/>
  <c r="H304" i="68"/>
  <c r="L41" i="5"/>
  <c r="L434" i="68" s="1"/>
  <c r="G43" i="5"/>
  <c r="I374" i="68"/>
  <c r="I318" i="68"/>
  <c r="I332" i="68"/>
  <c r="L37" i="5"/>
  <c r="L378" i="68" s="1"/>
  <c r="L29" i="5"/>
  <c r="L266" i="68" s="1"/>
  <c r="AB9" i="5"/>
  <c r="L49" i="5"/>
  <c r="L533" i="68" s="1"/>
  <c r="H346" i="68"/>
  <c r="F234" i="68"/>
  <c r="L51" i="1"/>
  <c r="L564" i="68" s="1"/>
  <c r="K28" i="68"/>
  <c r="G192" i="68"/>
  <c r="H7" i="70"/>
  <c r="G178" i="68"/>
  <c r="J11" i="71"/>
  <c r="G43" i="1"/>
  <c r="G56" i="1"/>
  <c r="K56" i="1"/>
  <c r="K634" i="68" s="1"/>
  <c r="L55" i="1"/>
  <c r="L620" i="68" s="1"/>
  <c r="F543" i="68"/>
  <c r="F7" i="58"/>
  <c r="F465" i="68"/>
  <c r="L26" i="1"/>
  <c r="L227" i="68" s="1"/>
  <c r="L35" i="1"/>
  <c r="L353" i="68" s="1"/>
  <c r="H56" i="1"/>
  <c r="L54" i="1"/>
  <c r="L606" i="68" s="1"/>
  <c r="K585" i="68"/>
  <c r="K501" i="68"/>
  <c r="K627" i="68"/>
  <c r="L31" i="1"/>
  <c r="L297" i="68" s="1"/>
  <c r="H43" i="1"/>
  <c r="H465" i="68" s="1"/>
  <c r="L48" i="1"/>
  <c r="L522" i="68" s="1"/>
  <c r="L40" i="1"/>
  <c r="L423" i="68" s="1"/>
  <c r="K10" i="1"/>
  <c r="L23" i="1"/>
  <c r="L185" i="68" s="1"/>
  <c r="L27" i="1"/>
  <c r="L36" i="1"/>
  <c r="L367" i="68" s="1"/>
  <c r="L49" i="1"/>
  <c r="L536" i="68" s="1"/>
  <c r="L53" i="1"/>
  <c r="L592" i="68" s="1"/>
  <c r="G66" i="1"/>
  <c r="H67" i="1" s="1"/>
  <c r="J458" i="68"/>
  <c r="I571" i="68"/>
  <c r="L24" i="1"/>
  <c r="L199" i="68" s="1"/>
  <c r="L32" i="1"/>
  <c r="L311" i="68" s="1"/>
  <c r="L42" i="1"/>
  <c r="L451" i="68" s="1"/>
  <c r="J43" i="1"/>
  <c r="I43" i="1"/>
  <c r="J10" i="59" s="1"/>
  <c r="L39" i="1"/>
  <c r="L409" i="68" s="1"/>
  <c r="L41" i="1"/>
  <c r="L437" i="68" s="1"/>
  <c r="H374" i="68"/>
  <c r="AB46" i="1"/>
  <c r="AB56" i="1" s="1"/>
  <c r="L28" i="1"/>
  <c r="L255" i="68" s="1"/>
  <c r="K43" i="1"/>
  <c r="I56" i="1"/>
  <c r="L52" i="1"/>
  <c r="L578" i="68" s="1"/>
  <c r="I613" i="68"/>
  <c r="AB8" i="74"/>
  <c r="K10" i="74"/>
  <c r="AB8" i="69"/>
  <c r="L64" i="69"/>
  <c r="AB42" i="74"/>
  <c r="L64" i="73"/>
  <c r="K10" i="73"/>
  <c r="AB8" i="73"/>
  <c r="J43" i="69"/>
  <c r="L26" i="69"/>
  <c r="K56" i="73"/>
  <c r="H43" i="73"/>
  <c r="G56" i="74"/>
  <c r="H56" i="69"/>
  <c r="H63" i="69" s="1"/>
  <c r="AB46" i="69"/>
  <c r="AB56" i="69" s="1"/>
  <c r="H56" i="73"/>
  <c r="G66" i="73"/>
  <c r="H67" i="73" s="1"/>
  <c r="I43" i="74"/>
  <c r="I63" i="74" s="1"/>
  <c r="L22" i="73"/>
  <c r="L23" i="74"/>
  <c r="AB23" i="74" s="1"/>
  <c r="L48" i="74"/>
  <c r="AB22" i="69"/>
  <c r="L54" i="69"/>
  <c r="L56" i="69" s="1"/>
  <c r="J43" i="73"/>
  <c r="F43" i="74"/>
  <c r="L23" i="73"/>
  <c r="AB23" i="73" s="1"/>
  <c r="L48" i="73"/>
  <c r="L24" i="74"/>
  <c r="AB24" i="74" s="1"/>
  <c r="J56" i="73"/>
  <c r="K43" i="74"/>
  <c r="L25" i="74"/>
  <c r="AB25" i="74" s="1"/>
  <c r="L50" i="74"/>
  <c r="F43" i="69"/>
  <c r="F63" i="69" s="1"/>
  <c r="K56" i="69"/>
  <c r="L27" i="74"/>
  <c r="AB27" i="74" s="1"/>
  <c r="AB27" i="73"/>
  <c r="L17" i="74"/>
  <c r="I17" i="58"/>
  <c r="I464" i="68"/>
  <c r="I356" i="68"/>
  <c r="I360" i="68" s="1"/>
  <c r="L35" i="12"/>
  <c r="L356" i="68" s="1"/>
  <c r="I43" i="12"/>
  <c r="L26" i="10"/>
  <c r="L228" i="68" s="1"/>
  <c r="G228" i="68"/>
  <c r="G43" i="10"/>
  <c r="K43" i="12"/>
  <c r="K230" i="68"/>
  <c r="K234" i="68" s="1"/>
  <c r="K37" i="68"/>
  <c r="L525" i="68"/>
  <c r="AB13" i="11"/>
  <c r="K76" i="68"/>
  <c r="AB13" i="5"/>
  <c r="J470" i="68"/>
  <c r="AB16" i="1"/>
  <c r="K113" i="68"/>
  <c r="K73" i="68"/>
  <c r="AB13" i="9"/>
  <c r="L38" i="12"/>
  <c r="L398" i="68" s="1"/>
  <c r="J398" i="68"/>
  <c r="J402" i="68" s="1"/>
  <c r="I43" i="10"/>
  <c r="L25" i="10"/>
  <c r="L214" i="68" s="1"/>
  <c r="I214" i="68"/>
  <c r="I220" i="68" s="1"/>
  <c r="H416" i="68"/>
  <c r="K509" i="68"/>
  <c r="K515" i="68" s="1"/>
  <c r="K56" i="10"/>
  <c r="F397" i="68"/>
  <c r="F402" i="68" s="1"/>
  <c r="L38" i="9"/>
  <c r="L397" i="68" s="1"/>
  <c r="K363" i="68"/>
  <c r="K374" i="68" s="1"/>
  <c r="L36" i="7"/>
  <c r="L363" i="68" s="1"/>
  <c r="K43" i="7"/>
  <c r="J377" i="68"/>
  <c r="L37" i="7"/>
  <c r="L377" i="68" s="1"/>
  <c r="J43" i="7"/>
  <c r="G504" i="68"/>
  <c r="G515" i="68" s="1"/>
  <c r="L47" i="7"/>
  <c r="G56" i="7"/>
  <c r="K532" i="68"/>
  <c r="K56" i="7"/>
  <c r="L49" i="7"/>
  <c r="L532" i="68" s="1"/>
  <c r="J574" i="68"/>
  <c r="J585" i="68" s="1"/>
  <c r="L52" i="7"/>
  <c r="L574" i="68" s="1"/>
  <c r="J56" i="7"/>
  <c r="H616" i="68"/>
  <c r="H627" i="68" s="1"/>
  <c r="L55" i="7"/>
  <c r="L616" i="68" s="1"/>
  <c r="H56" i="7"/>
  <c r="L197" i="68"/>
  <c r="AB24" i="8"/>
  <c r="AB27" i="7"/>
  <c r="L237" i="68"/>
  <c r="AB13" i="6"/>
  <c r="K66" i="68"/>
  <c r="G216" i="68"/>
  <c r="G220" i="68" s="1"/>
  <c r="G43" i="12"/>
  <c r="I56" i="12"/>
  <c r="K43" i="10"/>
  <c r="K200" i="68"/>
  <c r="L42" i="10"/>
  <c r="L452" i="68" s="1"/>
  <c r="G452" i="68"/>
  <c r="K15" i="9"/>
  <c r="G11" i="50"/>
  <c r="L101" i="68"/>
  <c r="H327" i="68"/>
  <c r="H332" i="68" s="1"/>
  <c r="L33" i="9"/>
  <c r="L327" i="68" s="1"/>
  <c r="L129" i="68"/>
  <c r="E11" i="57"/>
  <c r="F286" i="68"/>
  <c r="F290" i="68" s="1"/>
  <c r="F43" i="12"/>
  <c r="F384" i="68"/>
  <c r="F388" i="68" s="1"/>
  <c r="L37" i="12"/>
  <c r="L384" i="68" s="1"/>
  <c r="L24" i="10"/>
  <c r="G200" i="68"/>
  <c r="G206" i="68" s="1"/>
  <c r="H290" i="68"/>
  <c r="F43" i="9"/>
  <c r="L31" i="9"/>
  <c r="L299" i="68" s="1"/>
  <c r="F299" i="68"/>
  <c r="AB13" i="1"/>
  <c r="K71" i="68"/>
  <c r="L64" i="1"/>
  <c r="AB22" i="7"/>
  <c r="L167" i="68"/>
  <c r="AB15" i="12"/>
  <c r="K102" i="68"/>
  <c r="H67" i="12"/>
  <c r="K396" i="68"/>
  <c r="K402" i="68" s="1"/>
  <c r="L38" i="10"/>
  <c r="L396" i="68" s="1"/>
  <c r="K8" i="9"/>
  <c r="L16" i="68"/>
  <c r="L509" i="68"/>
  <c r="AB13" i="10"/>
  <c r="K72" i="68"/>
  <c r="AB14" i="9"/>
  <c r="K87" i="68"/>
  <c r="L74" i="68"/>
  <c r="L78" i="68" s="1"/>
  <c r="L17" i="12"/>
  <c r="E14" i="50"/>
  <c r="K13" i="12"/>
  <c r="L22" i="12"/>
  <c r="H174" i="68"/>
  <c r="H178" i="68" s="1"/>
  <c r="K260" i="68"/>
  <c r="K262" i="68" s="1"/>
  <c r="K43" i="11"/>
  <c r="K13" i="59" s="1"/>
  <c r="G288" i="68"/>
  <c r="G290" i="68" s="1"/>
  <c r="L30" i="11"/>
  <c r="L288" i="68" s="1"/>
  <c r="I302" i="68"/>
  <c r="I304" i="68" s="1"/>
  <c r="L31" i="11"/>
  <c r="L302" i="68" s="1"/>
  <c r="I43" i="11"/>
  <c r="F330" i="68"/>
  <c r="F332" i="68" s="1"/>
  <c r="L33" i="11"/>
  <c r="L330" i="68" s="1"/>
  <c r="I344" i="68"/>
  <c r="L34" i="11"/>
  <c r="L344" i="68" s="1"/>
  <c r="J386" i="68"/>
  <c r="L37" i="11"/>
  <c r="L386" i="68" s="1"/>
  <c r="F414" i="68"/>
  <c r="L39" i="11"/>
  <c r="L414" i="68" s="1"/>
  <c r="I428" i="68"/>
  <c r="I430" i="68" s="1"/>
  <c r="L40" i="11"/>
  <c r="L428" i="68" s="1"/>
  <c r="K442" i="68"/>
  <c r="L41" i="11"/>
  <c r="L442" i="68" s="1"/>
  <c r="I499" i="68"/>
  <c r="I501" i="68" s="1"/>
  <c r="I56" i="11"/>
  <c r="L46" i="11"/>
  <c r="F527" i="68"/>
  <c r="F529" i="68" s="1"/>
  <c r="L48" i="11"/>
  <c r="L527" i="68" s="1"/>
  <c r="F56" i="11"/>
  <c r="J541" i="68"/>
  <c r="J543" i="68" s="1"/>
  <c r="L49" i="11"/>
  <c r="L541" i="68" s="1"/>
  <c r="J56" i="11"/>
  <c r="G569" i="68"/>
  <c r="G571" i="68" s="1"/>
  <c r="G56" i="11"/>
  <c r="L51" i="11"/>
  <c r="L569" i="68" s="1"/>
  <c r="G611" i="68"/>
  <c r="G613" i="68" s="1"/>
  <c r="L54" i="11"/>
  <c r="L611" i="68" s="1"/>
  <c r="I625" i="68"/>
  <c r="L55" i="11"/>
  <c r="L625" i="68" s="1"/>
  <c r="J43" i="10"/>
  <c r="J186" i="68"/>
  <c r="L23" i="10"/>
  <c r="L186" i="68" s="1"/>
  <c r="F276" i="68"/>
  <c r="J318" i="68"/>
  <c r="L36" i="10"/>
  <c r="L368" i="68" s="1"/>
  <c r="G368" i="68"/>
  <c r="J243" i="68"/>
  <c r="J43" i="9"/>
  <c r="J63" i="9" s="1"/>
  <c r="L27" i="9"/>
  <c r="L243" i="68" s="1"/>
  <c r="L124" i="68"/>
  <c r="E16" i="58"/>
  <c r="E10" i="57"/>
  <c r="N20" i="71"/>
  <c r="S17" i="5"/>
  <c r="K69" i="68"/>
  <c r="AB13" i="8"/>
  <c r="H14" i="58"/>
  <c r="J63" i="8"/>
  <c r="L18" i="71"/>
  <c r="J463" i="68"/>
  <c r="L40" i="12"/>
  <c r="L426" i="68" s="1"/>
  <c r="G426" i="68"/>
  <c r="G430" i="68" s="1"/>
  <c r="G232" i="68"/>
  <c r="G43" i="11"/>
  <c r="L26" i="11"/>
  <c r="L232" i="68" s="1"/>
  <c r="J246" i="68"/>
  <c r="L27" i="11"/>
  <c r="L246" i="68" s="1"/>
  <c r="L27" i="10"/>
  <c r="L242" i="68" s="1"/>
  <c r="J242" i="68"/>
  <c r="H593" i="68"/>
  <c r="H599" i="68" s="1"/>
  <c r="L53" i="10"/>
  <c r="L593" i="68" s="1"/>
  <c r="H56" i="10"/>
  <c r="K10" i="12"/>
  <c r="K17" i="68"/>
  <c r="AB8" i="12"/>
  <c r="F176" i="68"/>
  <c r="F178" i="68" s="1"/>
  <c r="L22" i="11"/>
  <c r="J190" i="68"/>
  <c r="L23" i="11"/>
  <c r="L190" i="68" s="1"/>
  <c r="H218" i="68"/>
  <c r="L25" i="11"/>
  <c r="K312" i="68"/>
  <c r="K318" i="68" s="1"/>
  <c r="L32" i="10"/>
  <c r="L312" i="68" s="1"/>
  <c r="L50" i="10"/>
  <c r="L551" i="68" s="1"/>
  <c r="K551" i="68"/>
  <c r="K557" i="68" s="1"/>
  <c r="L25" i="9"/>
  <c r="AB25" i="9" s="1"/>
  <c r="K43" i="9"/>
  <c r="K215" i="68"/>
  <c r="K220" i="68" s="1"/>
  <c r="L132" i="68"/>
  <c r="AB22" i="8"/>
  <c r="I14" i="58"/>
  <c r="L125" i="68"/>
  <c r="L53" i="11"/>
  <c r="L597" i="68" s="1"/>
  <c r="F43" i="10"/>
  <c r="L31" i="12"/>
  <c r="L300" i="68" s="1"/>
  <c r="L33" i="12"/>
  <c r="L328" i="68" s="1"/>
  <c r="L50" i="12"/>
  <c r="L553" i="68" s="1"/>
  <c r="K63" i="1"/>
  <c r="K38" i="68"/>
  <c r="L492" i="68"/>
  <c r="J636" i="68"/>
  <c r="L64" i="11"/>
  <c r="K82" i="68"/>
  <c r="E15" i="57"/>
  <c r="H634" i="68"/>
  <c r="AB16" i="8"/>
  <c r="AB15" i="10"/>
  <c r="AB9" i="11"/>
  <c r="F13" i="50"/>
  <c r="D14" i="70"/>
  <c r="K10" i="11"/>
  <c r="H66" i="11"/>
  <c r="H67" i="11" s="1"/>
  <c r="F458" i="68"/>
  <c r="L671" i="68"/>
  <c r="K57" i="68"/>
  <c r="K64" i="68" s="1"/>
  <c r="K332" i="68"/>
  <c r="J374" i="68"/>
  <c r="L157" i="68"/>
  <c r="L11" i="50"/>
  <c r="F24" i="63"/>
  <c r="G24" i="63"/>
  <c r="S17" i="65"/>
  <c r="L121" i="68"/>
  <c r="E18" i="58"/>
  <c r="S17" i="67"/>
  <c r="E17" i="58"/>
  <c r="E17" i="57"/>
  <c r="K18" i="68"/>
  <c r="K10" i="64"/>
  <c r="AB8" i="64"/>
  <c r="Q706" i="68"/>
  <c r="H245" i="68"/>
  <c r="H248" i="68" s="1"/>
  <c r="L27" i="64"/>
  <c r="AB27" i="64" s="1"/>
  <c r="G455" i="68"/>
  <c r="L42" i="64"/>
  <c r="L455" i="68" s="1"/>
  <c r="F568" i="68"/>
  <c r="F56" i="64"/>
  <c r="L51" i="64"/>
  <c r="F610" i="68"/>
  <c r="L54" i="64"/>
  <c r="L610" i="68" s="1"/>
  <c r="F408" i="68"/>
  <c r="F43" i="67"/>
  <c r="K521" i="68"/>
  <c r="K529" i="68" s="1"/>
  <c r="L48" i="67"/>
  <c r="L13" i="50"/>
  <c r="AB27" i="65"/>
  <c r="L30" i="67"/>
  <c r="L282" i="68" s="1"/>
  <c r="I43" i="64"/>
  <c r="G66" i="67"/>
  <c r="H67" i="67" s="1"/>
  <c r="G254" i="68"/>
  <c r="L9" i="50"/>
  <c r="I56" i="67"/>
  <c r="F189" i="68"/>
  <c r="F192" i="68" s="1"/>
  <c r="L23" i="67"/>
  <c r="F17" i="70"/>
  <c r="L668" i="68"/>
  <c r="L141" i="68"/>
  <c r="K13" i="50"/>
  <c r="L34" i="65"/>
  <c r="I333" i="68"/>
  <c r="I346" i="68" s="1"/>
  <c r="L52" i="65"/>
  <c r="L572" i="68" s="1"/>
  <c r="F572" i="68"/>
  <c r="F585" i="68" s="1"/>
  <c r="L669" i="68"/>
  <c r="L155" i="68"/>
  <c r="L162" i="68" s="1"/>
  <c r="L670" i="68"/>
  <c r="L10" i="50"/>
  <c r="K205" i="68"/>
  <c r="K43" i="72"/>
  <c r="L47" i="65"/>
  <c r="F502" i="68"/>
  <c r="N712" i="68"/>
  <c r="L103" i="68"/>
  <c r="K15" i="64"/>
  <c r="K8" i="67"/>
  <c r="L13" i="68"/>
  <c r="L233" i="68"/>
  <c r="AB26" i="72"/>
  <c r="L23" i="72"/>
  <c r="J43" i="72"/>
  <c r="J191" i="68"/>
  <c r="K542" i="68"/>
  <c r="K56" i="72"/>
  <c r="L52" i="72"/>
  <c r="L584" i="68" s="1"/>
  <c r="F56" i="72"/>
  <c r="I203" i="68"/>
  <c r="I206" i="68" s="1"/>
  <c r="F43" i="72"/>
  <c r="K14" i="72"/>
  <c r="L91" i="68"/>
  <c r="L36" i="72"/>
  <c r="L373" i="68" s="1"/>
  <c r="G373" i="68"/>
  <c r="F247" i="68"/>
  <c r="F248" i="68" s="1"/>
  <c r="L27" i="72"/>
  <c r="G56" i="72"/>
  <c r="G598" i="68"/>
  <c r="G599" i="68" s="1"/>
  <c r="L37" i="72"/>
  <c r="L387" i="68" s="1"/>
  <c r="H387" i="68"/>
  <c r="H388" i="68" s="1"/>
  <c r="G43" i="72"/>
  <c r="L28" i="72"/>
  <c r="L261" i="68" s="1"/>
  <c r="G66" i="72"/>
  <c r="G261" i="68"/>
  <c r="L54" i="72"/>
  <c r="L612" i="68" s="1"/>
  <c r="H612" i="68"/>
  <c r="H613" i="68" s="1"/>
  <c r="L38" i="72"/>
  <c r="L401" i="68" s="1"/>
  <c r="I401" i="68"/>
  <c r="I402" i="68" s="1"/>
  <c r="L29" i="72"/>
  <c r="L275" i="68" s="1"/>
  <c r="H275" i="68"/>
  <c r="H43" i="72"/>
  <c r="L55" i="72"/>
  <c r="L626" i="68" s="1"/>
  <c r="I626" i="68"/>
  <c r="H500" i="68"/>
  <c r="H501" i="68" s="1"/>
  <c r="L46" i="72"/>
  <c r="H56" i="72"/>
  <c r="L133" i="68"/>
  <c r="L39" i="72"/>
  <c r="L415" i="68" s="1"/>
  <c r="J415" i="68"/>
  <c r="J416" i="68" s="1"/>
  <c r="L30" i="72"/>
  <c r="L289" i="68" s="1"/>
  <c r="I289" i="68"/>
  <c r="I290" i="68" s="1"/>
  <c r="L47" i="72"/>
  <c r="L514" i="68" s="1"/>
  <c r="I514" i="68"/>
  <c r="L31" i="72"/>
  <c r="L303" i="68" s="1"/>
  <c r="J303" i="68"/>
  <c r="J304" i="68" s="1"/>
  <c r="I43" i="72"/>
  <c r="L22" i="72"/>
  <c r="AB22" i="72" s="1"/>
  <c r="I177" i="68"/>
  <c r="L48" i="72"/>
  <c r="L528" i="68" s="1"/>
  <c r="J56" i="72"/>
  <c r="J528" i="68"/>
  <c r="F359" i="68"/>
  <c r="F360" i="68" s="1"/>
  <c r="L42" i="72"/>
  <c r="L34" i="72"/>
  <c r="L345" i="68" s="1"/>
  <c r="L51" i="72"/>
  <c r="L570" i="68" s="1"/>
  <c r="K16" i="72"/>
  <c r="K15" i="72"/>
  <c r="K8" i="72"/>
  <c r="L24" i="72"/>
  <c r="L205" i="68" s="1"/>
  <c r="F63" i="65" l="1"/>
  <c r="H10" i="70"/>
  <c r="J10" i="70" s="1"/>
  <c r="J22" i="70"/>
  <c r="H63" i="73"/>
  <c r="H21" i="70"/>
  <c r="J21" i="70" s="1"/>
  <c r="E10" i="58"/>
  <c r="E9" i="57"/>
  <c r="H19" i="70"/>
  <c r="J178" i="68"/>
  <c r="AB22" i="65"/>
  <c r="F18" i="58"/>
  <c r="F220" i="68"/>
  <c r="K98" i="68"/>
  <c r="K44" i="67"/>
  <c r="F515" i="68"/>
  <c r="F20" i="50"/>
  <c r="F39" i="50" s="1"/>
  <c r="G12" i="58"/>
  <c r="G638" i="68"/>
  <c r="H12" i="58"/>
  <c r="L120" i="68"/>
  <c r="L92" i="68"/>
  <c r="L453" i="68"/>
  <c r="L148" i="68"/>
  <c r="AB24" i="9"/>
  <c r="F304" i="68"/>
  <c r="E24" i="63"/>
  <c r="E32" i="63" s="1"/>
  <c r="AB25" i="8"/>
  <c r="K81" i="68"/>
  <c r="AB14" i="7"/>
  <c r="AB26" i="7"/>
  <c r="AB24" i="6"/>
  <c r="K17" i="6"/>
  <c r="K122" i="68" s="1"/>
  <c r="K80" i="68"/>
  <c r="C8" i="50"/>
  <c r="I8" i="50" s="1"/>
  <c r="N8" i="50" s="1"/>
  <c r="L64" i="5"/>
  <c r="K10" i="5"/>
  <c r="L168" i="68"/>
  <c r="K11" i="68"/>
  <c r="H67" i="5"/>
  <c r="J8" i="70" s="1"/>
  <c r="S17" i="1"/>
  <c r="L127" i="68"/>
  <c r="L171" i="68"/>
  <c r="I7" i="58"/>
  <c r="L56" i="1"/>
  <c r="H44" i="1"/>
  <c r="H479" i="68" s="1"/>
  <c r="L10" i="59"/>
  <c r="N21" i="71"/>
  <c r="H16" i="58"/>
  <c r="N14" i="71"/>
  <c r="AB25" i="1"/>
  <c r="K110" i="68"/>
  <c r="AB16" i="5"/>
  <c r="AB42" i="67"/>
  <c r="AB42" i="7"/>
  <c r="C9" i="50"/>
  <c r="I9" i="50" s="1"/>
  <c r="N9" i="50" s="1"/>
  <c r="K85" i="68"/>
  <c r="AB14" i="1"/>
  <c r="G18" i="58"/>
  <c r="AB46" i="9"/>
  <c r="AB56" i="9" s="1"/>
  <c r="F471" i="68"/>
  <c r="H22" i="59"/>
  <c r="O23" i="71"/>
  <c r="J23" i="71"/>
  <c r="L22" i="59"/>
  <c r="F19" i="58"/>
  <c r="K20" i="50"/>
  <c r="K23" i="50" s="1"/>
  <c r="J21" i="59"/>
  <c r="M22" i="71"/>
  <c r="AB24" i="65"/>
  <c r="K35" i="68"/>
  <c r="AB35" i="68" s="1"/>
  <c r="J20" i="70"/>
  <c r="K21" i="59"/>
  <c r="L22" i="71"/>
  <c r="AB23" i="6"/>
  <c r="AB27" i="12"/>
  <c r="L56" i="6"/>
  <c r="S56" i="6" s="1"/>
  <c r="E18" i="57"/>
  <c r="N22" i="71"/>
  <c r="H44" i="69"/>
  <c r="F459" i="68"/>
  <c r="O22" i="71"/>
  <c r="L21" i="59"/>
  <c r="J22" i="71"/>
  <c r="H21" i="59"/>
  <c r="M23" i="71"/>
  <c r="J22" i="59"/>
  <c r="I19" i="58"/>
  <c r="H10" i="58"/>
  <c r="J63" i="74"/>
  <c r="G459" i="68"/>
  <c r="I21" i="59"/>
  <c r="K22" i="71"/>
  <c r="S17" i="72"/>
  <c r="E19" i="57"/>
  <c r="N23" i="71"/>
  <c r="E19" i="58"/>
  <c r="K20" i="59"/>
  <c r="G15" i="58"/>
  <c r="F613" i="68"/>
  <c r="G471" i="68"/>
  <c r="K23" i="71"/>
  <c r="I22" i="59"/>
  <c r="G19" i="58"/>
  <c r="J471" i="68"/>
  <c r="L23" i="71"/>
  <c r="K22" i="59"/>
  <c r="H19" i="58"/>
  <c r="F470" i="68"/>
  <c r="K63" i="69"/>
  <c r="K44" i="69"/>
  <c r="K44" i="74"/>
  <c r="N44" i="74" s="1"/>
  <c r="J15" i="70"/>
  <c r="I63" i="69"/>
  <c r="F10" i="58"/>
  <c r="AB14" i="11"/>
  <c r="K90" i="68"/>
  <c r="H13" i="59"/>
  <c r="L43" i="69"/>
  <c r="O28" i="69" s="1"/>
  <c r="N28" i="69" s="1"/>
  <c r="F463" i="68"/>
  <c r="J18" i="71"/>
  <c r="K10" i="8"/>
  <c r="AB8" i="8"/>
  <c r="K12" i="68"/>
  <c r="Q694" i="68"/>
  <c r="L122" i="68"/>
  <c r="N17" i="71"/>
  <c r="E13" i="58"/>
  <c r="E12" i="57"/>
  <c r="S17" i="6"/>
  <c r="J18" i="70"/>
  <c r="H639" i="68"/>
  <c r="H63" i="11"/>
  <c r="L229" i="68"/>
  <c r="L234" i="68" s="1"/>
  <c r="L196" i="68"/>
  <c r="N12" i="71"/>
  <c r="I18" i="59"/>
  <c r="H17" i="58"/>
  <c r="AB26" i="12"/>
  <c r="K63" i="8"/>
  <c r="AB23" i="12"/>
  <c r="AB24" i="11"/>
  <c r="K107" i="68"/>
  <c r="AB16" i="65"/>
  <c r="AB42" i="11"/>
  <c r="L207" i="68"/>
  <c r="AB25" i="65"/>
  <c r="L667" i="68"/>
  <c r="S17" i="7"/>
  <c r="H44" i="9"/>
  <c r="H481" i="68" s="1"/>
  <c r="AB24" i="1"/>
  <c r="H63" i="6"/>
  <c r="AB22" i="64"/>
  <c r="AB26" i="65"/>
  <c r="H67" i="72"/>
  <c r="J19" i="70" s="1"/>
  <c r="H44" i="74"/>
  <c r="AB15" i="65"/>
  <c r="K93" i="68"/>
  <c r="H276" i="68"/>
  <c r="F416" i="68"/>
  <c r="L449" i="68"/>
  <c r="L173" i="68"/>
  <c r="AB23" i="1"/>
  <c r="K67" i="68"/>
  <c r="L123" i="68"/>
  <c r="H11" i="58"/>
  <c r="L56" i="74"/>
  <c r="S56" i="74" s="1"/>
  <c r="G63" i="74"/>
  <c r="H63" i="1"/>
  <c r="AB26" i="6"/>
  <c r="AB27" i="6"/>
  <c r="F14" i="58"/>
  <c r="L216" i="68"/>
  <c r="H20" i="50"/>
  <c r="H39" i="50" s="1"/>
  <c r="J529" i="68"/>
  <c r="J650" i="68" s="1"/>
  <c r="I515" i="68"/>
  <c r="AB26" i="8"/>
  <c r="L43" i="7"/>
  <c r="O28" i="7" s="1"/>
  <c r="AB13" i="7"/>
  <c r="J63" i="67"/>
  <c r="J63" i="12"/>
  <c r="AB23" i="7"/>
  <c r="O18" i="71"/>
  <c r="L56" i="8"/>
  <c r="AB26" i="64"/>
  <c r="L16" i="71"/>
  <c r="I63" i="9"/>
  <c r="G18" i="71"/>
  <c r="E8" i="58"/>
  <c r="L64" i="7"/>
  <c r="H63" i="9"/>
  <c r="L21" i="71"/>
  <c r="F63" i="1"/>
  <c r="D24" i="63"/>
  <c r="D29" i="63" s="1"/>
  <c r="K63" i="74"/>
  <c r="L43" i="74"/>
  <c r="S43" i="74" s="1"/>
  <c r="F63" i="74"/>
  <c r="G20" i="50"/>
  <c r="G39" i="50" s="1"/>
  <c r="AB46" i="10"/>
  <c r="AB56" i="10" s="1"/>
  <c r="F63" i="10"/>
  <c r="H220" i="68"/>
  <c r="L64" i="10"/>
  <c r="Q700" i="68"/>
  <c r="J63" i="10"/>
  <c r="AB42" i="10"/>
  <c r="K10" i="10"/>
  <c r="K17" i="10" s="1"/>
  <c r="K128" i="68" s="1"/>
  <c r="K15" i="68"/>
  <c r="K44" i="73"/>
  <c r="N44" i="73" s="1"/>
  <c r="O44" i="73" s="1"/>
  <c r="G63" i="73"/>
  <c r="L56" i="73"/>
  <c r="I63" i="73"/>
  <c r="H44" i="73"/>
  <c r="K63" i="73"/>
  <c r="J63" i="73"/>
  <c r="L43" i="73"/>
  <c r="S43" i="73" s="1"/>
  <c r="L318" i="68"/>
  <c r="J192" i="68"/>
  <c r="G374" i="68"/>
  <c r="I627" i="68"/>
  <c r="L543" i="68"/>
  <c r="K77" i="68"/>
  <c r="AB13" i="72"/>
  <c r="AB25" i="72"/>
  <c r="L198" i="68"/>
  <c r="AB24" i="67"/>
  <c r="H633" i="68"/>
  <c r="H63" i="67"/>
  <c r="M21" i="71"/>
  <c r="J20" i="59"/>
  <c r="AB26" i="67"/>
  <c r="G464" i="68"/>
  <c r="G17" i="58"/>
  <c r="K21" i="71"/>
  <c r="G63" i="67"/>
  <c r="I20" i="59"/>
  <c r="AB27" i="67"/>
  <c r="H464" i="68"/>
  <c r="H44" i="67"/>
  <c r="H478" i="68" s="1"/>
  <c r="L627" i="68"/>
  <c r="K17" i="65"/>
  <c r="K121" i="68" s="1"/>
  <c r="K36" i="68"/>
  <c r="C17" i="50"/>
  <c r="I17" i="50" s="1"/>
  <c r="N17" i="50" s="1"/>
  <c r="AB11" i="65"/>
  <c r="H18" i="58"/>
  <c r="J459" i="68"/>
  <c r="K63" i="65"/>
  <c r="I628" i="68"/>
  <c r="I63" i="65"/>
  <c r="G628" i="68"/>
  <c r="G63" i="65"/>
  <c r="J63" i="65"/>
  <c r="J628" i="68"/>
  <c r="K459" i="68"/>
  <c r="K44" i="65"/>
  <c r="AB46" i="65"/>
  <c r="AB56" i="65" s="1"/>
  <c r="I18" i="58"/>
  <c r="I459" i="68"/>
  <c r="AB42" i="65"/>
  <c r="AB23" i="65"/>
  <c r="H459" i="68"/>
  <c r="H63" i="65"/>
  <c r="H44" i="65"/>
  <c r="H473" i="68" s="1"/>
  <c r="L203" i="68"/>
  <c r="AB24" i="64"/>
  <c r="H15" i="59"/>
  <c r="F469" i="68"/>
  <c r="J16" i="71"/>
  <c r="G16" i="71" s="1"/>
  <c r="L15" i="59"/>
  <c r="F12" i="58"/>
  <c r="H16" i="70"/>
  <c r="K469" i="68"/>
  <c r="K44" i="64"/>
  <c r="AB23" i="64"/>
  <c r="I15" i="59"/>
  <c r="L106" i="68"/>
  <c r="F571" i="68"/>
  <c r="K89" i="68"/>
  <c r="AB14" i="64"/>
  <c r="H67" i="64"/>
  <c r="K16" i="71"/>
  <c r="J638" i="68"/>
  <c r="J63" i="64"/>
  <c r="G458" i="68"/>
  <c r="O16" i="71"/>
  <c r="H44" i="64"/>
  <c r="H483" i="68" s="1"/>
  <c r="H469" i="68"/>
  <c r="K63" i="64"/>
  <c r="K638" i="68"/>
  <c r="H63" i="64"/>
  <c r="H637" i="68"/>
  <c r="H63" i="12"/>
  <c r="K14" i="59"/>
  <c r="E20" i="50"/>
  <c r="E39" i="50" s="1"/>
  <c r="AB16" i="12"/>
  <c r="K116" i="68"/>
  <c r="AB46" i="12"/>
  <c r="AB56" i="12" s="1"/>
  <c r="L15" i="71"/>
  <c r="L290" i="68"/>
  <c r="AB22" i="10"/>
  <c r="AB16" i="10"/>
  <c r="K114" i="68"/>
  <c r="AB27" i="10"/>
  <c r="K444" i="68"/>
  <c r="L56" i="10"/>
  <c r="AB25" i="10"/>
  <c r="L128" i="68"/>
  <c r="E7" i="57"/>
  <c r="N13" i="71"/>
  <c r="E9" i="58"/>
  <c r="S17" i="10"/>
  <c r="I178" i="68"/>
  <c r="I648" i="68" s="1"/>
  <c r="L557" i="68"/>
  <c r="E29" i="63"/>
  <c r="L20" i="50"/>
  <c r="L39" i="50" s="1"/>
  <c r="I467" i="68"/>
  <c r="J18" i="59"/>
  <c r="M19" i="71"/>
  <c r="I15" i="58"/>
  <c r="G636" i="68"/>
  <c r="G63" i="9"/>
  <c r="K19" i="71"/>
  <c r="G467" i="68"/>
  <c r="L360" i="68"/>
  <c r="L56" i="9"/>
  <c r="S56" i="9" s="1"/>
  <c r="AB16" i="9"/>
  <c r="K115" i="68"/>
  <c r="L17" i="59"/>
  <c r="G26" i="70"/>
  <c r="G63" i="8"/>
  <c r="G632" i="68"/>
  <c r="AB23" i="8"/>
  <c r="F632" i="68"/>
  <c r="F63" i="8"/>
  <c r="K83" i="68"/>
  <c r="AB14" i="8"/>
  <c r="K632" i="68"/>
  <c r="K463" i="68"/>
  <c r="K44" i="8"/>
  <c r="I632" i="68"/>
  <c r="I63" i="8"/>
  <c r="S17" i="8"/>
  <c r="E13" i="57"/>
  <c r="N18" i="71"/>
  <c r="AB27" i="8"/>
  <c r="L169" i="68"/>
  <c r="L43" i="8"/>
  <c r="L63" i="8" s="1"/>
  <c r="G463" i="68"/>
  <c r="K18" i="71"/>
  <c r="I17" i="59"/>
  <c r="G14" i="58"/>
  <c r="H44" i="8"/>
  <c r="H477" i="68" s="1"/>
  <c r="F461" i="68"/>
  <c r="H11" i="59"/>
  <c r="J12" i="71"/>
  <c r="F8" i="58"/>
  <c r="AB46" i="7"/>
  <c r="AB56" i="7" s="1"/>
  <c r="L490" i="68"/>
  <c r="AB25" i="7"/>
  <c r="AB43" i="7" s="1"/>
  <c r="G8" i="58"/>
  <c r="K12" i="71"/>
  <c r="G461" i="68"/>
  <c r="I11" i="59"/>
  <c r="H44" i="7"/>
  <c r="H475" i="68" s="1"/>
  <c r="H461" i="68"/>
  <c r="F63" i="7"/>
  <c r="F630" i="68"/>
  <c r="I630" i="68"/>
  <c r="I63" i="7"/>
  <c r="I461" i="68"/>
  <c r="J11" i="59"/>
  <c r="M12" i="71"/>
  <c r="I8" i="58"/>
  <c r="AB46" i="6"/>
  <c r="AB56" i="6" s="1"/>
  <c r="L489" i="68"/>
  <c r="I63" i="6"/>
  <c r="I629" i="68"/>
  <c r="J17" i="71"/>
  <c r="L16" i="59"/>
  <c r="H16" i="59"/>
  <c r="F13" i="58"/>
  <c r="O17" i="71"/>
  <c r="F460" i="68"/>
  <c r="I16" i="59"/>
  <c r="G460" i="68"/>
  <c r="K17" i="71"/>
  <c r="G13" i="58"/>
  <c r="J63" i="6"/>
  <c r="J460" i="68"/>
  <c r="H13" i="58"/>
  <c r="L17" i="71"/>
  <c r="K16" i="59"/>
  <c r="H44" i="6"/>
  <c r="H474" i="68" s="1"/>
  <c r="F63" i="6"/>
  <c r="F629" i="68"/>
  <c r="I460" i="68"/>
  <c r="J16" i="59"/>
  <c r="M17" i="71"/>
  <c r="I13" i="58"/>
  <c r="K629" i="68"/>
  <c r="K63" i="6"/>
  <c r="L166" i="68"/>
  <c r="AB22" i="6"/>
  <c r="L43" i="6"/>
  <c r="L63" i="6" s="1"/>
  <c r="K460" i="68"/>
  <c r="K44" i="6"/>
  <c r="G63" i="6"/>
  <c r="G629" i="68"/>
  <c r="AB42" i="6"/>
  <c r="K19" i="59"/>
  <c r="E26" i="70"/>
  <c r="AB26" i="5"/>
  <c r="L613" i="68"/>
  <c r="L491" i="68"/>
  <c r="I631" i="68"/>
  <c r="I63" i="5"/>
  <c r="M20" i="71"/>
  <c r="I462" i="68"/>
  <c r="L332" i="68"/>
  <c r="H19" i="59"/>
  <c r="F462" i="68"/>
  <c r="AB23" i="5"/>
  <c r="F63" i="5"/>
  <c r="L276" i="68"/>
  <c r="K17" i="5"/>
  <c r="K124" i="68" s="1"/>
  <c r="I16" i="58"/>
  <c r="L416" i="68"/>
  <c r="L444" i="68"/>
  <c r="K68" i="68"/>
  <c r="L56" i="5"/>
  <c r="C7" i="50"/>
  <c r="I7" i="50" s="1"/>
  <c r="N7" i="50" s="1"/>
  <c r="K39" i="68"/>
  <c r="AB11" i="5"/>
  <c r="K44" i="5"/>
  <c r="K462" i="68"/>
  <c r="AB42" i="5"/>
  <c r="L448" i="68"/>
  <c r="L599" i="68"/>
  <c r="H462" i="68"/>
  <c r="H44" i="5"/>
  <c r="H476" i="68" s="1"/>
  <c r="L20" i="71"/>
  <c r="G20" i="71" s="1"/>
  <c r="J462" i="68"/>
  <c r="F16" i="58"/>
  <c r="AB25" i="5"/>
  <c r="G63" i="5"/>
  <c r="G631" i="68"/>
  <c r="K63" i="5"/>
  <c r="L402" i="68"/>
  <c r="L388" i="68"/>
  <c r="G16" i="58"/>
  <c r="I19" i="59"/>
  <c r="K20" i="71"/>
  <c r="G462" i="68"/>
  <c r="AB27" i="5"/>
  <c r="L43" i="5"/>
  <c r="S43" i="5" s="1"/>
  <c r="L19" i="59"/>
  <c r="O20" i="71"/>
  <c r="J63" i="5"/>
  <c r="J631" i="68"/>
  <c r="AB27" i="1"/>
  <c r="L241" i="68"/>
  <c r="J7" i="70"/>
  <c r="L262" i="68"/>
  <c r="L43" i="1"/>
  <c r="L63" i="1" s="1"/>
  <c r="L304" i="68"/>
  <c r="K42" i="68"/>
  <c r="AB11" i="1"/>
  <c r="K17" i="1"/>
  <c r="K127" i="68" s="1"/>
  <c r="C6" i="50"/>
  <c r="I6" i="50" s="1"/>
  <c r="N6" i="50" s="1"/>
  <c r="I63" i="1"/>
  <c r="I634" i="68"/>
  <c r="G63" i="1"/>
  <c r="G634" i="68"/>
  <c r="AB42" i="1"/>
  <c r="K465" i="68"/>
  <c r="K44" i="1"/>
  <c r="M11" i="71"/>
  <c r="I465" i="68"/>
  <c r="G465" i="68"/>
  <c r="K11" i="71"/>
  <c r="G7" i="58"/>
  <c r="I10" i="59"/>
  <c r="O11" i="71"/>
  <c r="J465" i="68"/>
  <c r="J63" i="1"/>
  <c r="L11" i="71"/>
  <c r="G11" i="71" s="1"/>
  <c r="K10" i="59"/>
  <c r="H7" i="58"/>
  <c r="AB26" i="1"/>
  <c r="S43" i="69"/>
  <c r="L63" i="69"/>
  <c r="S56" i="69"/>
  <c r="AB11" i="69"/>
  <c r="AB22" i="73"/>
  <c r="AB43" i="73" s="1"/>
  <c r="AB43" i="74"/>
  <c r="S56" i="73"/>
  <c r="J63" i="69"/>
  <c r="K17" i="74"/>
  <c r="AB11" i="74"/>
  <c r="AB11" i="73"/>
  <c r="K17" i="73"/>
  <c r="AB26" i="69"/>
  <c r="AB43" i="69" s="1"/>
  <c r="S17" i="74"/>
  <c r="H650" i="68"/>
  <c r="F648" i="68"/>
  <c r="I471" i="68"/>
  <c r="I63" i="72"/>
  <c r="K103" i="68"/>
  <c r="AB15" i="64"/>
  <c r="L64" i="64"/>
  <c r="I633" i="68"/>
  <c r="I63" i="67"/>
  <c r="L521" i="68"/>
  <c r="L529" i="68" s="1"/>
  <c r="L56" i="67"/>
  <c r="K46" i="68"/>
  <c r="O18" i="68" s="1"/>
  <c r="AB11" i="64"/>
  <c r="C15" i="50"/>
  <c r="I15" i="50" s="1"/>
  <c r="N15" i="50" s="1"/>
  <c r="K17" i="64"/>
  <c r="K131" i="68" s="1"/>
  <c r="O13" i="71"/>
  <c r="F9" i="58"/>
  <c r="J13" i="71"/>
  <c r="H12" i="59"/>
  <c r="L12" i="59"/>
  <c r="F466" i="68"/>
  <c r="AB23" i="11"/>
  <c r="F639" i="68"/>
  <c r="F63" i="11"/>
  <c r="K470" i="68"/>
  <c r="K63" i="11"/>
  <c r="L13" i="59"/>
  <c r="K44" i="11"/>
  <c r="L14" i="71"/>
  <c r="G14" i="71" s="1"/>
  <c r="O14" i="68"/>
  <c r="R14" i="68" s="1"/>
  <c r="L200" i="68"/>
  <c r="AB24" i="10"/>
  <c r="K101" i="68"/>
  <c r="AB15" i="9"/>
  <c r="H44" i="12"/>
  <c r="H482" i="68" s="1"/>
  <c r="G63" i="12"/>
  <c r="G11" i="58"/>
  <c r="I14" i="59"/>
  <c r="K15" i="71"/>
  <c r="G468" i="68"/>
  <c r="H63" i="7"/>
  <c r="H630" i="68"/>
  <c r="K543" i="68"/>
  <c r="K650" i="68" s="1"/>
  <c r="L374" i="68"/>
  <c r="G234" i="68"/>
  <c r="AB42" i="72"/>
  <c r="L457" i="68"/>
  <c r="H471" i="68"/>
  <c r="H44" i="72"/>
  <c r="H485" i="68" s="1"/>
  <c r="G63" i="72"/>
  <c r="G640" i="68"/>
  <c r="L333" i="68"/>
  <c r="L346" i="68" s="1"/>
  <c r="L43" i="65"/>
  <c r="G32" i="63"/>
  <c r="G29" i="63"/>
  <c r="G630" i="68"/>
  <c r="G63" i="7"/>
  <c r="L247" i="68"/>
  <c r="AB27" i="72"/>
  <c r="F63" i="72"/>
  <c r="F640" i="68"/>
  <c r="G262" i="68"/>
  <c r="J21" i="71"/>
  <c r="O21" i="71"/>
  <c r="F17" i="58"/>
  <c r="F464" i="68"/>
  <c r="F63" i="67"/>
  <c r="L20" i="59"/>
  <c r="H20" i="59"/>
  <c r="AB42" i="64"/>
  <c r="AB43" i="64" s="1"/>
  <c r="F32" i="63"/>
  <c r="F29" i="63"/>
  <c r="L176" i="68"/>
  <c r="AB22" i="11"/>
  <c r="L43" i="11"/>
  <c r="AB27" i="11"/>
  <c r="L430" i="68"/>
  <c r="AB27" i="9"/>
  <c r="AB43" i="9" s="1"/>
  <c r="AB8" i="9"/>
  <c r="Q702" i="68"/>
  <c r="K16" i="68"/>
  <c r="L64" i="9"/>
  <c r="K10" i="9"/>
  <c r="L504" i="68"/>
  <c r="L56" i="7"/>
  <c r="O14" i="71"/>
  <c r="L56" i="12"/>
  <c r="O9" i="68"/>
  <c r="N162" i="68"/>
  <c r="L191" i="68"/>
  <c r="AB23" i="72"/>
  <c r="N671" i="68"/>
  <c r="K17" i="11"/>
  <c r="K132" i="68" s="1"/>
  <c r="AB11" i="11"/>
  <c r="C13" i="50"/>
  <c r="I13" i="50" s="1"/>
  <c r="N13" i="50" s="1"/>
  <c r="K47" i="68"/>
  <c r="O19" i="68" s="1"/>
  <c r="L634" i="68"/>
  <c r="S56" i="1"/>
  <c r="J467" i="68"/>
  <c r="H15" i="58"/>
  <c r="L19" i="71"/>
  <c r="K18" i="59"/>
  <c r="AB23" i="10"/>
  <c r="G639" i="68"/>
  <c r="G63" i="11"/>
  <c r="L499" i="68"/>
  <c r="L56" i="11"/>
  <c r="I470" i="68"/>
  <c r="J13" i="59"/>
  <c r="M14" i="71"/>
  <c r="I10" i="58"/>
  <c r="J630" i="68"/>
  <c r="J63" i="7"/>
  <c r="G650" i="68"/>
  <c r="M15" i="71"/>
  <c r="I468" i="68"/>
  <c r="J14" i="59"/>
  <c r="I11" i="58"/>
  <c r="K20" i="68"/>
  <c r="AB8" i="72"/>
  <c r="L64" i="72"/>
  <c r="K10" i="72"/>
  <c r="C18" i="50" s="1"/>
  <c r="I18" i="50" s="1"/>
  <c r="N18" i="50" s="1"/>
  <c r="J640" i="68"/>
  <c r="J63" i="72"/>
  <c r="H640" i="68"/>
  <c r="H63" i="72"/>
  <c r="L502" i="68"/>
  <c r="L56" i="65"/>
  <c r="N669" i="68"/>
  <c r="N668" i="68"/>
  <c r="I469" i="68"/>
  <c r="I12" i="58"/>
  <c r="J15" i="59"/>
  <c r="M16" i="71"/>
  <c r="I63" i="64"/>
  <c r="L245" i="68"/>
  <c r="L43" i="64"/>
  <c r="H63" i="10"/>
  <c r="H635" i="68"/>
  <c r="H9" i="58"/>
  <c r="K12" i="59"/>
  <c r="L13" i="71"/>
  <c r="J466" i="68"/>
  <c r="AB46" i="11"/>
  <c r="AB56" i="11" s="1"/>
  <c r="L174" i="68"/>
  <c r="L43" i="12"/>
  <c r="O28" i="12" s="1"/>
  <c r="AB22" i="12"/>
  <c r="L43" i="10"/>
  <c r="L63" i="10" s="1"/>
  <c r="O15" i="71"/>
  <c r="F11" i="58"/>
  <c r="F468" i="68"/>
  <c r="F63" i="12"/>
  <c r="H14" i="59"/>
  <c r="L14" i="59"/>
  <c r="J15" i="71"/>
  <c r="G15" i="71" s="1"/>
  <c r="L636" i="68"/>
  <c r="K11" i="59"/>
  <c r="L11" i="59"/>
  <c r="J461" i="68"/>
  <c r="H8" i="58"/>
  <c r="L12" i="71"/>
  <c r="O12" i="71"/>
  <c r="K105" i="68"/>
  <c r="AB15" i="72"/>
  <c r="L56" i="72"/>
  <c r="L500" i="68"/>
  <c r="AB46" i="72"/>
  <c r="AB56" i="72" s="1"/>
  <c r="K471" i="68"/>
  <c r="K44" i="72"/>
  <c r="H17" i="70"/>
  <c r="J17" i="70" s="1"/>
  <c r="F26" i="70"/>
  <c r="D26" i="70"/>
  <c r="H14" i="70"/>
  <c r="K467" i="68"/>
  <c r="K44" i="9"/>
  <c r="K63" i="9"/>
  <c r="L218" i="68"/>
  <c r="AB25" i="11"/>
  <c r="AB26" i="11"/>
  <c r="J639" i="68"/>
  <c r="J63" i="11"/>
  <c r="I639" i="68"/>
  <c r="I63" i="11"/>
  <c r="AB13" i="12"/>
  <c r="L64" i="12"/>
  <c r="K74" i="68"/>
  <c r="S56" i="8"/>
  <c r="L632" i="68"/>
  <c r="F467" i="68"/>
  <c r="O19" i="71"/>
  <c r="F15" i="58"/>
  <c r="H18" i="59"/>
  <c r="L18" i="59"/>
  <c r="J19" i="71"/>
  <c r="F63" i="9"/>
  <c r="K206" i="68"/>
  <c r="J12" i="59"/>
  <c r="I466" i="68"/>
  <c r="M13" i="71"/>
  <c r="I63" i="10"/>
  <c r="I9" i="58"/>
  <c r="K478" i="68"/>
  <c r="N44" i="67"/>
  <c r="K119" i="68"/>
  <c r="AB16" i="72"/>
  <c r="L21" i="68"/>
  <c r="AB24" i="72"/>
  <c r="AB23" i="67"/>
  <c r="L184" i="68"/>
  <c r="L192" i="68" s="1"/>
  <c r="L43" i="67"/>
  <c r="L568" i="68"/>
  <c r="L571" i="68" s="1"/>
  <c r="L56" i="64"/>
  <c r="O8" i="68"/>
  <c r="L215" i="68"/>
  <c r="L43" i="9"/>
  <c r="L63" i="9" s="1"/>
  <c r="K45" i="68"/>
  <c r="AB11" i="12"/>
  <c r="C14" i="50"/>
  <c r="I14" i="50" s="1"/>
  <c r="N14" i="50" s="1"/>
  <c r="K17" i="12"/>
  <c r="K130" i="68" s="1"/>
  <c r="K44" i="10"/>
  <c r="K466" i="68"/>
  <c r="J388" i="68"/>
  <c r="K635" i="68"/>
  <c r="K63" i="10"/>
  <c r="H44" i="10"/>
  <c r="H480" i="68" s="1"/>
  <c r="K13" i="71"/>
  <c r="G9" i="58"/>
  <c r="I12" i="59"/>
  <c r="G63" i="10"/>
  <c r="G466" i="68"/>
  <c r="L177" i="68"/>
  <c r="L43" i="72"/>
  <c r="K91" i="68"/>
  <c r="K92" i="68" s="1"/>
  <c r="AB92" i="68" s="1"/>
  <c r="AB14" i="72"/>
  <c r="K640" i="68"/>
  <c r="K63" i="72"/>
  <c r="AB8" i="67"/>
  <c r="K13" i="68"/>
  <c r="Q696" i="68"/>
  <c r="K10" i="67"/>
  <c r="L64" i="67"/>
  <c r="L585" i="68"/>
  <c r="F638" i="68"/>
  <c r="F63" i="64"/>
  <c r="J248" i="68"/>
  <c r="G470" i="68"/>
  <c r="K14" i="71"/>
  <c r="H44" i="11"/>
  <c r="H484" i="68" s="1"/>
  <c r="G10" i="58"/>
  <c r="I13" i="59"/>
  <c r="E11" i="58"/>
  <c r="N15" i="71"/>
  <c r="S17" i="12"/>
  <c r="E8" i="57"/>
  <c r="L130" i="68"/>
  <c r="L635" i="68"/>
  <c r="S56" i="10"/>
  <c r="L461" i="68"/>
  <c r="S43" i="7"/>
  <c r="I637" i="68"/>
  <c r="I63" i="12"/>
  <c r="K630" i="68"/>
  <c r="K63" i="7"/>
  <c r="K461" i="68"/>
  <c r="K44" i="7"/>
  <c r="K44" i="12"/>
  <c r="K63" i="12"/>
  <c r="K468" i="68"/>
  <c r="AB26" i="10"/>
  <c r="J12" i="58" l="1"/>
  <c r="J17" i="58"/>
  <c r="O28" i="74"/>
  <c r="N28" i="74" s="1"/>
  <c r="E20" i="66" s="1"/>
  <c r="K43" i="68"/>
  <c r="F650" i="68"/>
  <c r="L629" i="68"/>
  <c r="K39" i="50"/>
  <c r="N670" i="68"/>
  <c r="I650" i="68"/>
  <c r="L462" i="68"/>
  <c r="J16" i="58"/>
  <c r="O10" i="68"/>
  <c r="AB43" i="6"/>
  <c r="J19" i="58"/>
  <c r="G22" i="71"/>
  <c r="L501" i="68"/>
  <c r="O28" i="5"/>
  <c r="O252" i="68" s="1"/>
  <c r="L134" i="68"/>
  <c r="S134" i="68" s="1"/>
  <c r="O11" i="68"/>
  <c r="G23" i="71"/>
  <c r="J18" i="58"/>
  <c r="AB43" i="1"/>
  <c r="J7" i="58"/>
  <c r="AB43" i="8"/>
  <c r="G19" i="71"/>
  <c r="D32" i="63"/>
  <c r="L63" i="74"/>
  <c r="L66" i="74" s="1"/>
  <c r="L69" i="74" s="1"/>
  <c r="D20" i="66" s="1"/>
  <c r="H648" i="68"/>
  <c r="G21" i="71"/>
  <c r="G17" i="71"/>
  <c r="AB192" i="68"/>
  <c r="L220" i="68"/>
  <c r="AB220" i="68" s="1"/>
  <c r="N24" i="71"/>
  <c r="N45" i="71" s="1"/>
  <c r="N51" i="71" s="1"/>
  <c r="C10" i="50"/>
  <c r="I10" i="50" s="1"/>
  <c r="N10" i="50" s="1"/>
  <c r="AB11" i="8"/>
  <c r="K40" i="68"/>
  <c r="O12" i="68" s="1"/>
  <c r="K17" i="8"/>
  <c r="K125" i="68" s="1"/>
  <c r="I23" i="58"/>
  <c r="I44" i="58" s="1"/>
  <c r="J8" i="58"/>
  <c r="AB11" i="10"/>
  <c r="L206" i="68"/>
  <c r="AB206" i="68" s="1"/>
  <c r="AB43" i="12"/>
  <c r="L458" i="68"/>
  <c r="AB458" i="68" s="1"/>
  <c r="J14" i="58"/>
  <c r="AB43" i="65"/>
  <c r="J16" i="70"/>
  <c r="Q712" i="68"/>
  <c r="J15" i="58"/>
  <c r="F20" i="74"/>
  <c r="K120" i="68"/>
  <c r="AB120" i="68" s="1"/>
  <c r="C12" i="50"/>
  <c r="I12" i="50" s="1"/>
  <c r="N12" i="50" s="1"/>
  <c r="E21" i="57"/>
  <c r="O15" i="68"/>
  <c r="O28" i="73"/>
  <c r="N28" i="73" s="1"/>
  <c r="E19" i="66" s="1"/>
  <c r="F20" i="73"/>
  <c r="L63" i="73"/>
  <c r="L66" i="73" s="1"/>
  <c r="L69" i="73" s="1"/>
  <c r="D19" i="66" s="1"/>
  <c r="AB43" i="72"/>
  <c r="L654" i="68"/>
  <c r="AB43" i="67"/>
  <c r="K473" i="68"/>
  <c r="N44" i="65"/>
  <c r="L248" i="68"/>
  <c r="AB248" i="68" s="1"/>
  <c r="K106" i="68"/>
  <c r="AB106" i="68" s="1"/>
  <c r="N44" i="64"/>
  <c r="K483" i="68"/>
  <c r="O17" i="68"/>
  <c r="L178" i="68"/>
  <c r="AB178" i="68" s="1"/>
  <c r="K648" i="68"/>
  <c r="L23" i="50"/>
  <c r="I472" i="68"/>
  <c r="H23" i="58"/>
  <c r="H44" i="58" s="1"/>
  <c r="AB234" i="68"/>
  <c r="L463" i="68"/>
  <c r="S43" i="8"/>
  <c r="F20" i="8" s="1"/>
  <c r="K477" i="68"/>
  <c r="N44" i="8"/>
  <c r="O28" i="8"/>
  <c r="L515" i="68"/>
  <c r="G23" i="58"/>
  <c r="G44" i="58" s="1"/>
  <c r="G648" i="68"/>
  <c r="J13" i="58"/>
  <c r="O28" i="6"/>
  <c r="L460" i="68"/>
  <c r="S43" i="6"/>
  <c r="F20" i="6" s="1"/>
  <c r="K474" i="68"/>
  <c r="N44" i="6"/>
  <c r="K78" i="68"/>
  <c r="AB78" i="68" s="1"/>
  <c r="AB43" i="5"/>
  <c r="S56" i="5"/>
  <c r="F20" i="5" s="1"/>
  <c r="L63" i="5"/>
  <c r="L66" i="5" s="1"/>
  <c r="L693" i="68" s="1"/>
  <c r="O693" i="68" s="1"/>
  <c r="L631" i="68"/>
  <c r="H472" i="68"/>
  <c r="N44" i="5"/>
  <c r="K476" i="68"/>
  <c r="O28" i="1"/>
  <c r="O255" i="68" s="1"/>
  <c r="S43" i="1"/>
  <c r="F20" i="1" s="1"/>
  <c r="N44" i="1"/>
  <c r="K479" i="68"/>
  <c r="L465" i="68"/>
  <c r="O46" i="74"/>
  <c r="O44" i="74"/>
  <c r="N63" i="69"/>
  <c r="L66" i="69"/>
  <c r="F20" i="69"/>
  <c r="L66" i="9"/>
  <c r="N63" i="9"/>
  <c r="O258" i="68"/>
  <c r="N28" i="12"/>
  <c r="E14" i="66" s="1"/>
  <c r="K482" i="68"/>
  <c r="N44" i="12"/>
  <c r="I23" i="59"/>
  <c r="I44" i="59" s="1"/>
  <c r="I50" i="59" s="1"/>
  <c r="N63" i="8"/>
  <c r="L66" i="8"/>
  <c r="J14" i="70"/>
  <c r="H26" i="70"/>
  <c r="J472" i="68"/>
  <c r="S56" i="65"/>
  <c r="L628" i="68"/>
  <c r="L63" i="65"/>
  <c r="L630" i="68"/>
  <c r="L63" i="7"/>
  <c r="S56" i="7"/>
  <c r="F20" i="7" s="1"/>
  <c r="F472" i="68"/>
  <c r="F649" i="68" s="1"/>
  <c r="K484" i="68"/>
  <c r="N44" i="11"/>
  <c r="J23" i="59"/>
  <c r="K475" i="68"/>
  <c r="N44" i="7"/>
  <c r="K41" i="68"/>
  <c r="AB11" i="67"/>
  <c r="C16" i="50"/>
  <c r="I16" i="50" s="1"/>
  <c r="N16" i="50" s="1"/>
  <c r="K17" i="67"/>
  <c r="K126" i="68" s="1"/>
  <c r="L471" i="68"/>
  <c r="S43" i="72"/>
  <c r="O28" i="72"/>
  <c r="N28" i="72" s="1"/>
  <c r="E18" i="66" s="1"/>
  <c r="S56" i="64"/>
  <c r="L63" i="64"/>
  <c r="L638" i="68"/>
  <c r="L63" i="72"/>
  <c r="L640" i="68"/>
  <c r="S56" i="72"/>
  <c r="L23" i="59"/>
  <c r="L44" i="59" s="1"/>
  <c r="L50" i="59" s="1"/>
  <c r="L468" i="68"/>
  <c r="S43" i="12"/>
  <c r="AB43" i="10"/>
  <c r="K472" i="68"/>
  <c r="N28" i="7"/>
  <c r="E9" i="66" s="1"/>
  <c r="O251" i="68"/>
  <c r="K24" i="71"/>
  <c r="K23" i="59"/>
  <c r="K44" i="59" s="1"/>
  <c r="K50" i="59" s="1"/>
  <c r="N63" i="10"/>
  <c r="L66" i="10"/>
  <c r="J11" i="58"/>
  <c r="K21" i="68"/>
  <c r="AB21" i="68" s="1"/>
  <c r="H486" i="68"/>
  <c r="O28" i="67"/>
  <c r="S43" i="67"/>
  <c r="L464" i="68"/>
  <c r="M24" i="71"/>
  <c r="J641" i="68"/>
  <c r="L66" i="1"/>
  <c r="N63" i="1"/>
  <c r="C11" i="50"/>
  <c r="AB11" i="9"/>
  <c r="K44" i="68"/>
  <c r="O16" i="68" s="1"/>
  <c r="K17" i="9"/>
  <c r="K129" i="68" s="1"/>
  <c r="H23" i="59"/>
  <c r="H44" i="59" s="1"/>
  <c r="K641" i="68"/>
  <c r="L467" i="68"/>
  <c r="S43" i="9"/>
  <c r="F20" i="9" s="1"/>
  <c r="O28" i="9"/>
  <c r="N63" i="6"/>
  <c r="L66" i="6"/>
  <c r="G641" i="68"/>
  <c r="G651" i="68" s="1"/>
  <c r="S43" i="65"/>
  <c r="O28" i="65"/>
  <c r="L459" i="68"/>
  <c r="G13" i="71"/>
  <c r="J24" i="71"/>
  <c r="J45" i="71" s="1"/>
  <c r="J51" i="71" s="1"/>
  <c r="L633" i="68"/>
  <c r="S56" i="67"/>
  <c r="L63" i="67"/>
  <c r="J648" i="68"/>
  <c r="K480" i="68"/>
  <c r="N44" i="10"/>
  <c r="K485" i="68"/>
  <c r="N44" i="72"/>
  <c r="O44" i="72" s="1"/>
  <c r="O24" i="71"/>
  <c r="O45" i="71" s="1"/>
  <c r="O51" i="71" s="1"/>
  <c r="N28" i="5"/>
  <c r="E7" i="66" s="1"/>
  <c r="L639" i="68"/>
  <c r="L63" i="11"/>
  <c r="S56" i="11"/>
  <c r="L637" i="68"/>
  <c r="S56" i="12"/>
  <c r="L63" i="12"/>
  <c r="F23" i="58"/>
  <c r="J9" i="58"/>
  <c r="J10" i="58"/>
  <c r="F641" i="68"/>
  <c r="G472" i="68"/>
  <c r="N44" i="9"/>
  <c r="K481" i="68"/>
  <c r="G12" i="71"/>
  <c r="L24" i="71"/>
  <c r="L45" i="71" s="1"/>
  <c r="L51" i="71" s="1"/>
  <c r="K48" i="68"/>
  <c r="K17" i="72"/>
  <c r="K133" i="68" s="1"/>
  <c r="AB11" i="72"/>
  <c r="L665" i="68"/>
  <c r="L470" i="68"/>
  <c r="S43" i="11"/>
  <c r="O28" i="11"/>
  <c r="E23" i="58"/>
  <c r="L666" i="68"/>
  <c r="O44" i="67"/>
  <c r="N478" i="68"/>
  <c r="O46" i="67"/>
  <c r="L466" i="68"/>
  <c r="S43" i="10"/>
  <c r="F20" i="10" s="1"/>
  <c r="O28" i="10"/>
  <c r="L469" i="68"/>
  <c r="O28" i="64"/>
  <c r="S43" i="64"/>
  <c r="AB43" i="11"/>
  <c r="H641" i="68"/>
  <c r="I641" i="68"/>
  <c r="AB501" i="68"/>
  <c r="AB641" i="68" s="1"/>
  <c r="N63" i="73" l="1"/>
  <c r="N667" i="68"/>
  <c r="L69" i="5"/>
  <c r="D7" i="66" s="1"/>
  <c r="L650" i="68"/>
  <c r="N650" i="68" s="1"/>
  <c r="N28" i="1"/>
  <c r="E6" i="66" s="1"/>
  <c r="E25" i="57"/>
  <c r="N22" i="59"/>
  <c r="I23" i="71"/>
  <c r="E35" i="57"/>
  <c r="I28" i="58"/>
  <c r="H649" i="68"/>
  <c r="N63" i="74"/>
  <c r="F20" i="65"/>
  <c r="L648" i="68"/>
  <c r="N648" i="68" s="1"/>
  <c r="F20" i="12"/>
  <c r="F20" i="11"/>
  <c r="I653" i="68"/>
  <c r="K649" i="68"/>
  <c r="J35" i="59"/>
  <c r="M36" i="71"/>
  <c r="I649" i="68"/>
  <c r="F20" i="72"/>
  <c r="F20" i="67"/>
  <c r="N473" i="68"/>
  <c r="O46" i="65"/>
  <c r="O44" i="65"/>
  <c r="F20" i="64"/>
  <c r="N483" i="68"/>
  <c r="O44" i="64"/>
  <c r="O46" i="64"/>
  <c r="K134" i="68"/>
  <c r="O253" i="68"/>
  <c r="N28" i="8"/>
  <c r="E10" i="66" s="1"/>
  <c r="O44" i="8"/>
  <c r="O46" i="8"/>
  <c r="N477" i="68"/>
  <c r="G649" i="68"/>
  <c r="N474" i="68"/>
  <c r="O46" i="6"/>
  <c r="O44" i="6"/>
  <c r="AB472" i="68"/>
  <c r="N28" i="6"/>
  <c r="E8" i="66" s="1"/>
  <c r="O250" i="68"/>
  <c r="N63" i="5"/>
  <c r="H653" i="68"/>
  <c r="H28" i="58"/>
  <c r="O46" i="5"/>
  <c r="O44" i="5"/>
  <c r="N476" i="68"/>
  <c r="K36" i="71"/>
  <c r="K653" i="68"/>
  <c r="K35" i="59"/>
  <c r="J649" i="68"/>
  <c r="J653" i="68"/>
  <c r="O44" i="1"/>
  <c r="O46" i="1"/>
  <c r="N479" i="68"/>
  <c r="L36" i="71"/>
  <c r="H35" i="59"/>
  <c r="L66" i="11"/>
  <c r="N63" i="11"/>
  <c r="N28" i="10"/>
  <c r="E12" i="66" s="1"/>
  <c r="O256" i="68"/>
  <c r="I21" i="71"/>
  <c r="O478" i="68"/>
  <c r="N20" i="59"/>
  <c r="K45" i="71"/>
  <c r="K51" i="71" s="1"/>
  <c r="N63" i="64"/>
  <c r="L66" i="64"/>
  <c r="N484" i="68"/>
  <c r="O44" i="11"/>
  <c r="O46" i="11"/>
  <c r="L66" i="65"/>
  <c r="N63" i="65"/>
  <c r="I651" i="68"/>
  <c r="L673" i="68"/>
  <c r="N481" i="68"/>
  <c r="O44" i="9"/>
  <c r="J36" i="71"/>
  <c r="G24" i="71"/>
  <c r="G45" i="71" s="1"/>
  <c r="L641" i="68"/>
  <c r="N665" i="68" s="1"/>
  <c r="I35" i="59"/>
  <c r="L689" i="68"/>
  <c r="O689" i="68" s="1"/>
  <c r="L69" i="6"/>
  <c r="D8" i="66" s="1"/>
  <c r="G28" i="58"/>
  <c r="K49" i="68"/>
  <c r="AB50" i="68" s="1"/>
  <c r="O13" i="68"/>
  <c r="J651" i="68"/>
  <c r="O44" i="12"/>
  <c r="N482" i="68"/>
  <c r="O46" i="12"/>
  <c r="F653" i="68"/>
  <c r="F651" i="68"/>
  <c r="L66" i="12"/>
  <c r="N63" i="12"/>
  <c r="L472" i="68"/>
  <c r="N666" i="68" s="1"/>
  <c r="M45" i="71"/>
  <c r="M51" i="71" s="1"/>
  <c r="L69" i="10"/>
  <c r="D12" i="66" s="1"/>
  <c r="L701" i="68"/>
  <c r="O701" i="68" s="1"/>
  <c r="L703" i="68"/>
  <c r="O703" i="68" s="1"/>
  <c r="L69" i="9"/>
  <c r="D11" i="66" s="1"/>
  <c r="O249" i="68"/>
  <c r="N28" i="65"/>
  <c r="E17" i="66" s="1"/>
  <c r="O257" i="68"/>
  <c r="N28" i="9"/>
  <c r="E11" i="66" s="1"/>
  <c r="I11" i="50"/>
  <c r="C20" i="50"/>
  <c r="C39" i="50" s="1"/>
  <c r="N475" i="68"/>
  <c r="O44" i="7"/>
  <c r="O46" i="7"/>
  <c r="E44" i="58"/>
  <c r="J23" i="58"/>
  <c r="O485" i="68"/>
  <c r="N485" i="68"/>
  <c r="N63" i="67"/>
  <c r="L66" i="67"/>
  <c r="K486" i="68"/>
  <c r="L66" i="7"/>
  <c r="N63" i="7"/>
  <c r="O259" i="68"/>
  <c r="N28" i="64"/>
  <c r="E15" i="66" s="1"/>
  <c r="H21" i="71"/>
  <c r="O493" i="68"/>
  <c r="M20" i="59"/>
  <c r="O260" i="68"/>
  <c r="O261" i="68"/>
  <c r="N28" i="11"/>
  <c r="E13" i="66" s="1"/>
  <c r="G653" i="68"/>
  <c r="K651" i="68"/>
  <c r="L699" i="68"/>
  <c r="O699" i="68" s="1"/>
  <c r="L69" i="1"/>
  <c r="D6" i="66" s="1"/>
  <c r="N28" i="67"/>
  <c r="E16" i="66" s="1"/>
  <c r="O254" i="68"/>
  <c r="L66" i="72"/>
  <c r="N63" i="72"/>
  <c r="H651" i="68"/>
  <c r="L695" i="68"/>
  <c r="O695" i="68" s="1"/>
  <c r="L69" i="8"/>
  <c r="D10" i="66" s="1"/>
  <c r="J44" i="59"/>
  <c r="J50" i="59" s="1"/>
  <c r="F44" i="58"/>
  <c r="F28" i="58"/>
  <c r="N480" i="68"/>
  <c r="O46" i="10"/>
  <c r="O44" i="10"/>
  <c r="H50" i="59"/>
  <c r="O500" i="68" l="1"/>
  <c r="H23" i="71"/>
  <c r="M22" i="59"/>
  <c r="I22" i="71"/>
  <c r="N21" i="59"/>
  <c r="H22" i="71"/>
  <c r="M21" i="59"/>
  <c r="L664" i="68"/>
  <c r="O473" i="68"/>
  <c r="O488" i="68"/>
  <c r="M15" i="59"/>
  <c r="H16" i="71"/>
  <c r="O498" i="68"/>
  <c r="O483" i="68"/>
  <c r="I16" i="71"/>
  <c r="N15" i="59"/>
  <c r="H18" i="71"/>
  <c r="M17" i="59"/>
  <c r="O492" i="68"/>
  <c r="I18" i="71"/>
  <c r="O477" i="68"/>
  <c r="N17" i="59"/>
  <c r="E28" i="58"/>
  <c r="L651" i="68"/>
  <c r="O474" i="68"/>
  <c r="N16" i="59"/>
  <c r="I17" i="71"/>
  <c r="O489" i="68"/>
  <c r="M16" i="59"/>
  <c r="H17" i="71"/>
  <c r="M19" i="59"/>
  <c r="H20" i="71"/>
  <c r="O491" i="68"/>
  <c r="L649" i="68"/>
  <c r="N19" i="59"/>
  <c r="O476" i="68"/>
  <c r="I20" i="71"/>
  <c r="O494" i="68"/>
  <c r="H11" i="71"/>
  <c r="M10" i="59"/>
  <c r="I11" i="71"/>
  <c r="O479" i="68"/>
  <c r="N10" i="59"/>
  <c r="G51" i="71"/>
  <c r="H12" i="71"/>
  <c r="M11" i="59"/>
  <c r="O490" i="68"/>
  <c r="O262" i="68"/>
  <c r="L705" i="68"/>
  <c r="O705" i="68" s="1"/>
  <c r="L69" i="12"/>
  <c r="D14" i="66" s="1"/>
  <c r="L69" i="65"/>
  <c r="D17" i="66" s="1"/>
  <c r="L687" i="68"/>
  <c r="L697" i="68"/>
  <c r="O697" i="68" s="1"/>
  <c r="L69" i="67"/>
  <c r="D16" i="66" s="1"/>
  <c r="I13" i="71"/>
  <c r="O480" i="68"/>
  <c r="N12" i="59"/>
  <c r="O475" i="68"/>
  <c r="I12" i="71"/>
  <c r="N11" i="59"/>
  <c r="O499" i="68"/>
  <c r="H14" i="71"/>
  <c r="M13" i="59"/>
  <c r="H13" i="71"/>
  <c r="O495" i="68"/>
  <c r="M12" i="59"/>
  <c r="O481" i="68"/>
  <c r="N18" i="59"/>
  <c r="I19" i="71"/>
  <c r="O484" i="68"/>
  <c r="N13" i="59"/>
  <c r="I14" i="71"/>
  <c r="N486" i="68"/>
  <c r="L69" i="72"/>
  <c r="D18" i="66" s="1"/>
  <c r="L711" i="68"/>
  <c r="O711" i="68" s="1"/>
  <c r="H15" i="71"/>
  <c r="M14" i="59"/>
  <c r="O497" i="68"/>
  <c r="L691" i="68"/>
  <c r="O691" i="68" s="1"/>
  <c r="L69" i="7"/>
  <c r="D9" i="66" s="1"/>
  <c r="N11" i="50"/>
  <c r="I20" i="50"/>
  <c r="L69" i="64"/>
  <c r="D15" i="66" s="1"/>
  <c r="L707" i="68"/>
  <c r="O707" i="68" s="1"/>
  <c r="N14" i="59"/>
  <c r="I15" i="71"/>
  <c r="O482" i="68"/>
  <c r="L709" i="68"/>
  <c r="O709" i="68" s="1"/>
  <c r="L69" i="11"/>
  <c r="D13" i="66" s="1"/>
  <c r="S472" i="68"/>
  <c r="N36" i="71"/>
  <c r="S641" i="68"/>
  <c r="L653" i="68"/>
  <c r="L655" i="68" l="1"/>
  <c r="N653" i="68"/>
  <c r="L712" i="68"/>
  <c r="O687" i="68"/>
  <c r="I23" i="50"/>
  <c r="I39" i="50"/>
  <c r="O486" i="68"/>
  <c r="O501" i="68"/>
  <c r="N23" i="59" l="1"/>
  <c r="N44" i="59" s="1"/>
  <c r="N50" i="59" s="1"/>
  <c r="I24" i="71"/>
  <c r="I45" i="71" s="1"/>
  <c r="I51" i="71" s="1"/>
  <c r="L714" i="68"/>
  <c r="O712" i="68"/>
  <c r="H24" i="71"/>
  <c r="H45" i="71" s="1"/>
  <c r="M23" i="59"/>
  <c r="M44" i="59" s="1"/>
  <c r="L657" i="68"/>
  <c r="L675" i="68"/>
  <c r="L661" i="68" l="1"/>
  <c r="L658" i="68"/>
  <c r="D4" i="66" s="1"/>
  <c r="N664" i="68"/>
  <c r="M50" i="59"/>
  <c r="O44" i="59"/>
  <c r="O50" i="59" s="1"/>
  <c r="H51" i="71"/>
  <c r="P45" i="71"/>
  <c r="P51" i="7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D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Exclude Per Request of UNTHSC.  Nov, 2014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B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Amounts calculated.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</author>
  </authors>
  <commentList>
    <comment ref="O45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Expenditures Per Tenure/Tenure Track Faculty FTE</t>
        </r>
      </text>
    </comment>
  </commentList>
</comments>
</file>

<file path=xl/sharedStrings.xml><?xml version="1.0" encoding="utf-8"?>
<sst xmlns="http://schemas.openxmlformats.org/spreadsheetml/2006/main" count="2604" uniqueCount="868">
  <si>
    <t>Zoom % should be at 75%.</t>
  </si>
  <si>
    <t>Summary of R &amp; D Expenditures</t>
  </si>
  <si>
    <t>Overall Total</t>
  </si>
  <si>
    <t>Defined For Survey</t>
  </si>
  <si>
    <t>R &amp; D Expenses as defined for the Research Expenditure Survey</t>
  </si>
  <si>
    <t>Difference</t>
  </si>
  <si>
    <r>
      <t xml:space="preserve">R &amp; D Expenses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meeting the narrow definition of R &amp; D used in the Research Expenditures Survey</t>
    </r>
  </si>
  <si>
    <t>Total Expenses for R &amp; D as reported on the Statement of Revenues, Expenses and Changes in Net Assets</t>
  </si>
  <si>
    <t>Other Research-related Equipment Expenditures (noncurrent fund expenditures, etc. - do not include R &amp; D plant expenses or construction)</t>
  </si>
  <si>
    <t>Indirect Costs associated with Expenses for R &amp; D as defined for this survey</t>
  </si>
  <si>
    <t>Capital Outlay for research equipment (do not include R &amp; D plant expenses or construction)</t>
  </si>
  <si>
    <t>Total R &amp; D Expenditures</t>
  </si>
  <si>
    <t>R &amp; D Expenditures By Funding Source</t>
  </si>
  <si>
    <t>Federal</t>
  </si>
  <si>
    <t>State Appropriations</t>
  </si>
  <si>
    <t>State Contracts/Grants</t>
  </si>
  <si>
    <t>Institution Resources</t>
  </si>
  <si>
    <t>Private                  For-Profit</t>
  </si>
  <si>
    <t>Private                     Non-Profit</t>
  </si>
  <si>
    <t>Total</t>
  </si>
  <si>
    <t>Agricultural Sciences</t>
  </si>
  <si>
    <t>Biological and Other Life Sciences</t>
  </si>
  <si>
    <t>Computer Science</t>
  </si>
  <si>
    <t>Engineering</t>
  </si>
  <si>
    <t>Environmental Sciences</t>
  </si>
  <si>
    <t>Mathematical Sciences</t>
  </si>
  <si>
    <t>Medical Sciences</t>
  </si>
  <si>
    <t>Physical Sciences</t>
  </si>
  <si>
    <t>Psychology</t>
  </si>
  <si>
    <t>Social Sciences</t>
  </si>
  <si>
    <t>Other Sciences not classified above</t>
  </si>
  <si>
    <t>Arts and Humanities</t>
  </si>
  <si>
    <t>Business Administration</t>
  </si>
  <si>
    <t>Education</t>
  </si>
  <si>
    <t>Law</t>
  </si>
  <si>
    <t>Field of Study - Future Use 1</t>
  </si>
  <si>
    <t>Field of Study - Future Use 2</t>
  </si>
  <si>
    <t>Field of Study - Future Use 3</t>
  </si>
  <si>
    <t>Field of Study - Future Use 4</t>
  </si>
  <si>
    <t>Field of Study - Future Use 5</t>
  </si>
  <si>
    <t>Other Non-Science Activities</t>
  </si>
  <si>
    <t>Total R &amp; D Expenditures By Funding Source</t>
  </si>
  <si>
    <t>R &amp; D Expenditures - Select Areas of Special Interest</t>
  </si>
  <si>
    <t>Cancer Research</t>
  </si>
  <si>
    <t>Total R &amp; D Expenditures - Select Areas of Special Interest</t>
  </si>
  <si>
    <t xml:space="preserve"> </t>
  </si>
  <si>
    <t>The University of Texas at Arlington</t>
  </si>
  <si>
    <t>University Institutions:</t>
  </si>
  <si>
    <t>F23</t>
  </si>
  <si>
    <t>F24</t>
  </si>
  <si>
    <t>F25</t>
  </si>
  <si>
    <t>F31</t>
  </si>
  <si>
    <t>F34</t>
  </si>
  <si>
    <t>F35</t>
  </si>
  <si>
    <t>F36</t>
  </si>
  <si>
    <t>F37</t>
  </si>
  <si>
    <t>F38</t>
  </si>
  <si>
    <t>F39</t>
  </si>
  <si>
    <t>F46</t>
  </si>
  <si>
    <t>F47</t>
  </si>
  <si>
    <t>F48</t>
  </si>
  <si>
    <t>F49</t>
  </si>
  <si>
    <t>F50</t>
  </si>
  <si>
    <t>F51</t>
  </si>
  <si>
    <t>F52</t>
  </si>
  <si>
    <t>F53</t>
  </si>
  <si>
    <t>G23</t>
  </si>
  <si>
    <t>G24</t>
  </si>
  <si>
    <t>G25</t>
  </si>
  <si>
    <t>G31</t>
  </si>
  <si>
    <t>G34</t>
  </si>
  <si>
    <t>G35</t>
  </si>
  <si>
    <t>G36</t>
  </si>
  <si>
    <t>G37</t>
  </si>
  <si>
    <t>G38</t>
  </si>
  <si>
    <t>G39</t>
  </si>
  <si>
    <t>G46</t>
  </si>
  <si>
    <t>G47</t>
  </si>
  <si>
    <t>G48</t>
  </si>
  <si>
    <t>G49</t>
  </si>
  <si>
    <t>G50</t>
  </si>
  <si>
    <t>G51</t>
  </si>
  <si>
    <t>G52</t>
  </si>
  <si>
    <t>G53</t>
  </si>
  <si>
    <t>H23</t>
  </si>
  <si>
    <t>H24</t>
  </si>
  <si>
    <t>H25</t>
  </si>
  <si>
    <t>H31</t>
  </si>
  <si>
    <t>H34</t>
  </si>
  <si>
    <t>H35</t>
  </si>
  <si>
    <t>H36</t>
  </si>
  <si>
    <t>H37</t>
  </si>
  <si>
    <t>H38</t>
  </si>
  <si>
    <t>H39</t>
  </si>
  <si>
    <t>H46</t>
  </si>
  <si>
    <t>H47</t>
  </si>
  <si>
    <t>H48</t>
  </si>
  <si>
    <t>H49</t>
  </si>
  <si>
    <t>H50</t>
  </si>
  <si>
    <t>H51</t>
  </si>
  <si>
    <t>H52</t>
  </si>
  <si>
    <t>H53</t>
  </si>
  <si>
    <t>I23</t>
  </si>
  <si>
    <t>I24</t>
  </si>
  <si>
    <t>I25</t>
  </si>
  <si>
    <t>I31</t>
  </si>
  <si>
    <t>I34</t>
  </si>
  <si>
    <t>I35</t>
  </si>
  <si>
    <t>I36</t>
  </si>
  <si>
    <t>I37</t>
  </si>
  <si>
    <t>I38</t>
  </si>
  <si>
    <t>I39</t>
  </si>
  <si>
    <t>I46</t>
  </si>
  <si>
    <t>I47</t>
  </si>
  <si>
    <t>I48</t>
  </si>
  <si>
    <t>I49</t>
  </si>
  <si>
    <t>I50</t>
  </si>
  <si>
    <t>I51</t>
  </si>
  <si>
    <t>I52</t>
  </si>
  <si>
    <t>I53</t>
  </si>
  <si>
    <t>J23</t>
  </si>
  <si>
    <t>J24</t>
  </si>
  <si>
    <t>J25</t>
  </si>
  <si>
    <t>J31</t>
  </si>
  <si>
    <t>J34</t>
  </si>
  <si>
    <t>J35</t>
  </si>
  <si>
    <t>J36</t>
  </si>
  <si>
    <t>J37</t>
  </si>
  <si>
    <t>J38</t>
  </si>
  <si>
    <t>J39</t>
  </si>
  <si>
    <t>J46</t>
  </si>
  <si>
    <t>J47</t>
  </si>
  <si>
    <t>J48</t>
  </si>
  <si>
    <t>J49</t>
  </si>
  <si>
    <t>J50</t>
  </si>
  <si>
    <t>J51</t>
  </si>
  <si>
    <t>J52</t>
  </si>
  <si>
    <t>J53</t>
  </si>
  <si>
    <t>K12</t>
  </si>
  <si>
    <t>K23</t>
  </si>
  <si>
    <t>K24</t>
  </si>
  <si>
    <t>K25</t>
  </si>
  <si>
    <t>K31</t>
  </si>
  <si>
    <t>K34</t>
  </si>
  <si>
    <t>K35</t>
  </si>
  <si>
    <t>K36</t>
  </si>
  <si>
    <t>K37</t>
  </si>
  <si>
    <t>K38</t>
  </si>
  <si>
    <t>K39</t>
  </si>
  <si>
    <t>K46</t>
  </si>
  <si>
    <t>K47</t>
  </si>
  <si>
    <t>K48</t>
  </si>
  <si>
    <t>K49</t>
  </si>
  <si>
    <t>K50</t>
  </si>
  <si>
    <t>K51</t>
  </si>
  <si>
    <t>K52</t>
  </si>
  <si>
    <t>K53</t>
  </si>
  <si>
    <t>L13</t>
  </si>
  <si>
    <t>L14</t>
  </si>
  <si>
    <t>ARL</t>
  </si>
  <si>
    <t>AUS</t>
  </si>
  <si>
    <t>The University of Texas at Dallas</t>
  </si>
  <si>
    <t>DAL</t>
  </si>
  <si>
    <t>The University of Texas at El Paso</t>
  </si>
  <si>
    <t>E-P</t>
  </si>
  <si>
    <t>The University of Texas of the Permian Basin</t>
  </si>
  <si>
    <t>P-B</t>
  </si>
  <si>
    <t>The University of Texas at San Antonio</t>
  </si>
  <si>
    <t>S-A</t>
  </si>
  <si>
    <t>The University of Texas at Tyler</t>
  </si>
  <si>
    <t>TYL</t>
  </si>
  <si>
    <t>Texas A&amp;M University</t>
  </si>
  <si>
    <t>TAMU</t>
  </si>
  <si>
    <t>Texas A&amp;M University at Galveston</t>
  </si>
  <si>
    <t>TAMUG</t>
  </si>
  <si>
    <t>PVAMU</t>
  </si>
  <si>
    <t>Tarleton State University</t>
  </si>
  <si>
    <t>TARLST</t>
  </si>
  <si>
    <t>Texas A&amp;M University - Corpus Christi</t>
  </si>
  <si>
    <t>TAMUCC</t>
  </si>
  <si>
    <t>Texas A&amp;M University - Kingsville</t>
  </si>
  <si>
    <t>TAMUK</t>
  </si>
  <si>
    <t>Texas A&amp;M International University</t>
  </si>
  <si>
    <t>TAMIU</t>
  </si>
  <si>
    <t>West Texas A&amp;M University</t>
  </si>
  <si>
    <t>WTAMU</t>
  </si>
  <si>
    <t>Texas A&amp;M University - Commerce</t>
  </si>
  <si>
    <t>TAMUC</t>
  </si>
  <si>
    <t>TAMUT</t>
  </si>
  <si>
    <t>Texas A&amp;M University - Central Texas</t>
  </si>
  <si>
    <t>TAMUCT</t>
  </si>
  <si>
    <t>Texas A&amp;M University - San Antonio</t>
  </si>
  <si>
    <t>TAMUSA</t>
  </si>
  <si>
    <t>UH</t>
  </si>
  <si>
    <t>University of Houston - Clear Lake</t>
  </si>
  <si>
    <t>UHCL</t>
  </si>
  <si>
    <t>UHD</t>
  </si>
  <si>
    <t>UHV</t>
  </si>
  <si>
    <t xml:space="preserve">Lamar University </t>
  </si>
  <si>
    <t>LU</t>
  </si>
  <si>
    <t>SHSU</t>
  </si>
  <si>
    <t>TXST</t>
  </si>
  <si>
    <t>Sul Ross State University</t>
  </si>
  <si>
    <t>SRSU</t>
  </si>
  <si>
    <t>Texas Tech University</t>
  </si>
  <si>
    <t>TTU</t>
  </si>
  <si>
    <t>Angelo State University</t>
  </si>
  <si>
    <t>ASU</t>
  </si>
  <si>
    <t>University of North Texas</t>
  </si>
  <si>
    <t>UNT</t>
  </si>
  <si>
    <t>University of North Texas at Dallas</t>
  </si>
  <si>
    <t>UNTD</t>
  </si>
  <si>
    <t>Midwestern State University</t>
  </si>
  <si>
    <t>MidWST</t>
  </si>
  <si>
    <t>Stephen F. Austin State University</t>
  </si>
  <si>
    <t>SFA</t>
  </si>
  <si>
    <t>Texas Southern University</t>
  </si>
  <si>
    <t>TSU</t>
  </si>
  <si>
    <t>Texas Woman's University</t>
  </si>
  <si>
    <t>TWU</t>
  </si>
  <si>
    <t>Lamar Institute of Technology</t>
  </si>
  <si>
    <t>LIT</t>
  </si>
  <si>
    <t>Lamar State College - Orange</t>
  </si>
  <si>
    <t>LSCO</t>
  </si>
  <si>
    <t>Lamar State College - Port Arthur</t>
  </si>
  <si>
    <t>LSCPA</t>
  </si>
  <si>
    <t>Texas State Technical College - Harlingen</t>
  </si>
  <si>
    <t>TSTCH</t>
  </si>
  <si>
    <t>Texas State Technical College - Marshall</t>
  </si>
  <si>
    <t>TSTCM</t>
  </si>
  <si>
    <t>Texas State Technical College - Waco</t>
  </si>
  <si>
    <t>TSTCW</t>
  </si>
  <si>
    <t>Date Input Area for Complete Report</t>
  </si>
  <si>
    <t>FICE</t>
  </si>
  <si>
    <t>K9</t>
  </si>
  <si>
    <t>L8</t>
  </si>
  <si>
    <t>L15</t>
  </si>
  <si>
    <t>L16</t>
  </si>
  <si>
    <t>F22</t>
  </si>
  <si>
    <t>G22</t>
  </si>
  <si>
    <t>H22</t>
  </si>
  <si>
    <t>I22</t>
  </si>
  <si>
    <t>J22</t>
  </si>
  <si>
    <t>K22</t>
  </si>
  <si>
    <t>F26</t>
  </si>
  <si>
    <t>G26</t>
  </si>
  <si>
    <t>H26</t>
  </si>
  <si>
    <t>I26</t>
  </si>
  <si>
    <t>J26</t>
  </si>
  <si>
    <t>K26</t>
  </si>
  <si>
    <t>F27</t>
  </si>
  <si>
    <t>G27</t>
  </si>
  <si>
    <t>H27</t>
  </si>
  <si>
    <t>I27</t>
  </si>
  <si>
    <t>J27</t>
  </si>
  <si>
    <t>K27</t>
  </si>
  <si>
    <t>F28</t>
  </si>
  <si>
    <t>G28</t>
  </si>
  <si>
    <t>H28</t>
  </si>
  <si>
    <t>I28</t>
  </si>
  <si>
    <t>J28</t>
  </si>
  <si>
    <t>K28</t>
  </si>
  <si>
    <t>F29</t>
  </si>
  <si>
    <t>G29</t>
  </si>
  <si>
    <t>H29</t>
  </si>
  <si>
    <t>I29</t>
  </si>
  <si>
    <t>J29</t>
  </si>
  <si>
    <t>K29</t>
  </si>
  <si>
    <t>F30</t>
  </si>
  <si>
    <t>G30</t>
  </si>
  <si>
    <t>H30</t>
  </si>
  <si>
    <t>I30</t>
  </si>
  <si>
    <t>J30</t>
  </si>
  <si>
    <t>K30</t>
  </si>
  <si>
    <t>F32</t>
  </si>
  <si>
    <t>G32</t>
  </si>
  <si>
    <t>H32</t>
  </si>
  <si>
    <t>I32</t>
  </si>
  <si>
    <t>J32</t>
  </si>
  <si>
    <t>K32</t>
  </si>
  <si>
    <t>F33</t>
  </si>
  <si>
    <t>G33</t>
  </si>
  <si>
    <t>H33</t>
  </si>
  <si>
    <t>I33</t>
  </si>
  <si>
    <t>J33</t>
  </si>
  <si>
    <t>K33</t>
  </si>
  <si>
    <t>F40</t>
  </si>
  <si>
    <t>G40</t>
  </si>
  <si>
    <t>H40</t>
  </si>
  <si>
    <t>I40</t>
  </si>
  <si>
    <t>J40</t>
  </si>
  <si>
    <t>K40</t>
  </si>
  <si>
    <t>Statements of Sources and Uses</t>
  </si>
  <si>
    <t>Universities, Health-Related Institutions, Lamar State Colleges, and TSTC</t>
  </si>
  <si>
    <t>File and Tab Naming Conventions/ Authorized Amounts</t>
  </si>
  <si>
    <t>Institution Name</t>
  </si>
  <si>
    <t>Assigned Excel File</t>
  </si>
  <si>
    <t>Name on Returned File</t>
  </si>
  <si>
    <t>FICE Code</t>
  </si>
  <si>
    <t>30 - Reserved for Summary</t>
  </si>
  <si>
    <t>The University of Texas System</t>
  </si>
  <si>
    <t>UTS</t>
  </si>
  <si>
    <t>Texas A&amp;M University System</t>
  </si>
  <si>
    <t>TAMUS</t>
  </si>
  <si>
    <t>TAR</t>
  </si>
  <si>
    <t>TAES</t>
  </si>
  <si>
    <t>TEES1</t>
  </si>
  <si>
    <t>TEES2</t>
  </si>
  <si>
    <t>TFS</t>
  </si>
  <si>
    <t>TTI</t>
  </si>
  <si>
    <t>TVMDL</t>
  </si>
  <si>
    <t>Texas A&amp;M Research Foundation</t>
  </si>
  <si>
    <t>TAMRF</t>
  </si>
  <si>
    <t>University of Houston System</t>
  </si>
  <si>
    <t>Texas State System</t>
  </si>
  <si>
    <t>TXSTS</t>
  </si>
  <si>
    <t>Texas Tech University System</t>
  </si>
  <si>
    <t>TTUS</t>
  </si>
  <si>
    <t>University of North Texas System</t>
  </si>
  <si>
    <t>UNTS</t>
  </si>
  <si>
    <t>Health-Related Institutions:</t>
  </si>
  <si>
    <t>380 - Reserved for Summary</t>
  </si>
  <si>
    <t>The University of Texas Southwestern Medical Center at Dallas</t>
  </si>
  <si>
    <t>SWM</t>
  </si>
  <si>
    <t>The University of Texas Medical Branch at Galveston</t>
  </si>
  <si>
    <t>MBG</t>
  </si>
  <si>
    <t>The University of Texas Health Science Center at Houston</t>
  </si>
  <si>
    <t>HSH</t>
  </si>
  <si>
    <t>The University of Texas Health Science Center at San Antonio</t>
  </si>
  <si>
    <t>HSSA</t>
  </si>
  <si>
    <t>The University of Texas M.D. Anderson Cancer Center</t>
  </si>
  <si>
    <t>MDA</t>
  </si>
  <si>
    <t>The University of Texas Health Center at Tyler</t>
  </si>
  <si>
    <t>THC</t>
  </si>
  <si>
    <t>Texas A&amp;M University System Health Science Center</t>
  </si>
  <si>
    <t>TAMHSC</t>
  </si>
  <si>
    <t>University of North Texas Health Science Center at Fort Worth</t>
  </si>
  <si>
    <t>UNTHSC</t>
  </si>
  <si>
    <t>Texas Tech University Health Sciences Center</t>
  </si>
  <si>
    <t>TTUHSC</t>
  </si>
  <si>
    <t>Tab Name</t>
  </si>
  <si>
    <t>Number</t>
  </si>
  <si>
    <t>S40</t>
  </si>
  <si>
    <t>S130</t>
  </si>
  <si>
    <t>S230</t>
  </si>
  <si>
    <t>S270</t>
  </si>
  <si>
    <t>S310</t>
  </si>
  <si>
    <t>S330</t>
  </si>
  <si>
    <t>Institution</t>
  </si>
  <si>
    <t>Research Expenditures Per SRECNA</t>
  </si>
  <si>
    <t>R &amp; D Not Meeting the Definition of the Research Exp. Survey</t>
  </si>
  <si>
    <t>Capital Outlay for Research</t>
  </si>
  <si>
    <t>Indirect Costs Associated w/ R &amp; D</t>
  </si>
  <si>
    <t>Institution's Research Foundation Expenditures for R &amp; D</t>
  </si>
  <si>
    <t>Summary of All University Institutions</t>
  </si>
  <si>
    <t>Health-Related Institutions</t>
  </si>
  <si>
    <t>Aging</t>
  </si>
  <si>
    <t>Cardiovascular Research</t>
  </si>
  <si>
    <t>Child Health and Human Development</t>
  </si>
  <si>
    <t>Mental Health</t>
  </si>
  <si>
    <t>HRI Special Interest - Future Use 3</t>
  </si>
  <si>
    <t>HRI Special Interest - Future Use 4</t>
  </si>
  <si>
    <t>HRI Special Interest - Future Use 5</t>
  </si>
  <si>
    <t>Research Expenditures From Individual Submissions</t>
  </si>
  <si>
    <t>Texas State Technical College - System</t>
  </si>
  <si>
    <t>TSTCS</t>
  </si>
  <si>
    <t>Almanac Order</t>
  </si>
  <si>
    <t>Year</t>
  </si>
  <si>
    <t>Total Research Expenditures</t>
  </si>
  <si>
    <t xml:space="preserve">State </t>
  </si>
  <si>
    <t>Private</t>
  </si>
  <si>
    <t>Institutional</t>
  </si>
  <si>
    <t>Check</t>
  </si>
  <si>
    <t>UT Southwestern Med.</t>
  </si>
  <si>
    <t>UT San Antonio HSC</t>
  </si>
  <si>
    <t>Texas A&amp;M HSC</t>
  </si>
  <si>
    <t>U. North Texas HSC</t>
  </si>
  <si>
    <t>UT Health Center Tyler</t>
  </si>
  <si>
    <t>Texas Tech HSC</t>
  </si>
  <si>
    <t>UT Houston Health Science Center</t>
  </si>
  <si>
    <t>UT M. D. Anderson</t>
  </si>
  <si>
    <t>UT Galveston Medical Branch</t>
  </si>
  <si>
    <t>Cents?</t>
  </si>
  <si>
    <t>Amts. Used for Formula Funding</t>
  </si>
  <si>
    <t xml:space="preserve">         Accountability Data excludes all Public Service Expenditures.</t>
  </si>
  <si>
    <t>Note: Accountability Data excludes all Auxiliary Revenue &amp; Expenditures.</t>
  </si>
  <si>
    <t>Statewide Total</t>
  </si>
  <si>
    <t>ResPercGenRev</t>
  </si>
  <si>
    <t>ExpendPerFTE</t>
  </si>
  <si>
    <t>Email</t>
  </si>
  <si>
    <t>Phone Number</t>
  </si>
  <si>
    <t>Name</t>
  </si>
  <si>
    <t>Load Year</t>
  </si>
  <si>
    <t>S &amp; U Order</t>
  </si>
  <si>
    <t xml:space="preserve">FICE </t>
  </si>
  <si>
    <t>Purpose:  This tab is used for input to the Accountability System</t>
  </si>
  <si>
    <t>Return to Index</t>
  </si>
  <si>
    <t>Academic Institutions</t>
  </si>
  <si>
    <t>Accountability</t>
  </si>
  <si>
    <t>Data</t>
  </si>
  <si>
    <t>HRI Institutions - Summary</t>
  </si>
  <si>
    <t xml:space="preserve">University of North Texas Health Science Center at Fort Worth    </t>
  </si>
  <si>
    <t>Input Schedules</t>
  </si>
  <si>
    <t xml:space="preserve">FTSE &amp; FTFE </t>
  </si>
  <si>
    <t>Names Schedule</t>
  </si>
  <si>
    <t>Template Input Schedule</t>
  </si>
  <si>
    <t>Output Schedules</t>
  </si>
  <si>
    <t>Almanac</t>
  </si>
  <si>
    <t>Contact</t>
  </si>
  <si>
    <t>State Approp.</t>
  </si>
  <si>
    <t>Phone No.</t>
  </si>
  <si>
    <t>P42</t>
  </si>
  <si>
    <t>O92</t>
  </si>
  <si>
    <t>Q92</t>
  </si>
  <si>
    <t>T92</t>
  </si>
  <si>
    <t>Links to Institution Tabs</t>
  </si>
  <si>
    <t>Research</t>
  </si>
  <si>
    <t>Click Here</t>
  </si>
  <si>
    <t>Research Expenditures</t>
  </si>
  <si>
    <t>For Research</t>
  </si>
  <si>
    <r>
      <t>Under-</t>
    </r>
    <r>
      <rPr>
        <u/>
        <sz val="10"/>
        <rFont val="Arial"/>
        <family val="2"/>
      </rPr>
      <t xml:space="preserve">
graduate</t>
    </r>
  </si>
  <si>
    <r>
      <t>Master's</t>
    </r>
    <r>
      <rPr>
        <vertAlign val="superscript"/>
        <sz val="10"/>
        <rFont val="Arial"/>
        <family val="2"/>
      </rPr>
      <t>1</t>
    </r>
  </si>
  <si>
    <t>Doctoral</t>
  </si>
  <si>
    <t>Total SCH</t>
  </si>
  <si>
    <r>
      <t>Professional
&amp; Professional</t>
    </r>
    <r>
      <rPr>
        <u/>
        <sz val="10"/>
        <rFont val="Arial"/>
        <family val="2"/>
      </rPr>
      <t xml:space="preserve">
</t>
    </r>
    <r>
      <rPr>
        <sz val="10"/>
        <rFont val="Arial"/>
        <family val="2"/>
      </rPr>
      <t>Specialty</t>
    </r>
    <r>
      <rPr>
        <u/>
        <sz val="10"/>
        <rFont val="Arial"/>
        <family val="2"/>
      </rPr>
      <t xml:space="preserve">
Headcount</t>
    </r>
  </si>
  <si>
    <r>
      <t>Full-Time
Student</t>
    </r>
    <r>
      <rPr>
        <u/>
        <sz val="10"/>
        <rFont val="Arial"/>
        <family val="2"/>
      </rPr>
      <t xml:space="preserve">
Equivalents</t>
    </r>
    <r>
      <rPr>
        <vertAlign val="superscript"/>
        <sz val="10"/>
        <rFont val="Arial"/>
        <family val="2"/>
      </rPr>
      <t>2</t>
    </r>
  </si>
  <si>
    <t>T/TT Fall Fac FTE teach</t>
  </si>
  <si>
    <t xml:space="preserve">   Grad School of Biomedical Sciences</t>
  </si>
  <si>
    <t xml:space="preserve">   School of Health Professions</t>
  </si>
  <si>
    <t xml:space="preserve">   Southwestern Medical School</t>
  </si>
  <si>
    <t xml:space="preserve">   Medical School</t>
  </si>
  <si>
    <t xml:space="preserve">   School of Nursing</t>
  </si>
  <si>
    <t xml:space="preserve">   Dental Branch/Academics</t>
  </si>
  <si>
    <t xml:space="preserve">   Dental School</t>
  </si>
  <si>
    <t xml:space="preserve">   Medical School/Academics</t>
  </si>
  <si>
    <t xml:space="preserve">   School of Public Health</t>
  </si>
  <si>
    <t xml:space="preserve">   Dental School/Academics</t>
  </si>
  <si>
    <t xml:space="preserve">   College of Medicine</t>
  </si>
  <si>
    <t xml:space="preserve">   College of Nursing</t>
  </si>
  <si>
    <t xml:space="preserve">   College of Pharmacy</t>
  </si>
  <si>
    <t xml:space="preserve">   School of Rural Public Health</t>
  </si>
  <si>
    <t xml:space="preserve">   School of Allied Health</t>
  </si>
  <si>
    <t xml:space="preserve">   School of Medicine</t>
  </si>
  <si>
    <t xml:space="preserve">   Paul L. Foster School of Medicine</t>
  </si>
  <si>
    <t xml:space="preserve">   School of Pharmacy</t>
  </si>
  <si>
    <t xml:space="preserve">                                                                          </t>
  </si>
  <si>
    <t>TOTAL</t>
  </si>
  <si>
    <r>
      <t>1</t>
    </r>
    <r>
      <rPr>
        <sz val="10"/>
        <rFont val="Arial"/>
        <family val="2"/>
      </rPr>
      <t>Includes post-baccalaureate, master's, AUD, DPT, and PharmD.</t>
    </r>
  </si>
  <si>
    <t>Institution Point of Contact for Sources &amp; Uses Package</t>
  </si>
  <si>
    <t>State Total</t>
  </si>
  <si>
    <t>Pvt. Total</t>
  </si>
  <si>
    <t>Federal &amp; Private</t>
  </si>
  <si>
    <t>To Accountability</t>
  </si>
  <si>
    <t>Sources &amp; Uses</t>
  </si>
  <si>
    <t>T/TT Fall Fac FTE</t>
  </si>
  <si>
    <t>As of Fall xxxxx</t>
  </si>
  <si>
    <t>Federal &amp; Private As a % of St. Approp.</t>
  </si>
  <si>
    <t>N/A</t>
  </si>
  <si>
    <t>Expenditures Per Tenure/Tenure Track FTE Research</t>
  </si>
  <si>
    <t>U:tility Survey Ordering</t>
  </si>
  <si>
    <t>Prairie View A&amp;M University</t>
  </si>
  <si>
    <t>Texas A&amp;M University - Texarkana</t>
  </si>
  <si>
    <t>University of Houston - Downtown</t>
  </si>
  <si>
    <t>University of Houston - Victoria</t>
  </si>
  <si>
    <t>Texas State Technical College - West Texas</t>
  </si>
  <si>
    <t>Total Research Expenditures As Determined by Research Survey</t>
  </si>
  <si>
    <t>Top</t>
  </si>
  <si>
    <t>Bottom</t>
  </si>
  <si>
    <t>Mid</t>
  </si>
  <si>
    <t>Checked Ok</t>
  </si>
  <si>
    <t>L18</t>
  </si>
  <si>
    <t>L19</t>
  </si>
  <si>
    <t>F41</t>
  </si>
  <si>
    <t>G41</t>
  </si>
  <si>
    <t>H41</t>
  </si>
  <si>
    <t>I41</t>
  </si>
  <si>
    <t>J41</t>
  </si>
  <si>
    <t>K41</t>
  </si>
  <si>
    <t>F42</t>
  </si>
  <si>
    <t>G42</t>
  </si>
  <si>
    <t>H42</t>
  </si>
  <si>
    <t>I42</t>
  </si>
  <si>
    <t>J42</t>
  </si>
  <si>
    <t>K42</t>
  </si>
  <si>
    <t>Human Stem Cell - Adult</t>
  </si>
  <si>
    <t>Human Stem Cell - Embryonic</t>
  </si>
  <si>
    <t>Checksum Out</t>
  </si>
  <si>
    <t>F54</t>
  </si>
  <si>
    <t>G54</t>
  </si>
  <si>
    <t>H54</t>
  </si>
  <si>
    <t>I54</t>
  </si>
  <si>
    <t>J54</t>
  </si>
  <si>
    <t>K54</t>
  </si>
  <si>
    <t>F55</t>
  </si>
  <si>
    <t>G55</t>
  </si>
  <si>
    <t>H55</t>
  </si>
  <si>
    <t>I55</t>
  </si>
  <si>
    <t>J55</t>
  </si>
  <si>
    <t>K55</t>
  </si>
  <si>
    <t>The University of Texas Southwestern Medical Center</t>
  </si>
  <si>
    <t>GT Last Data</t>
  </si>
  <si>
    <t>Texas Tech University Health Sciences Center - El Paso</t>
  </si>
  <si>
    <t>TTUHSCEP</t>
  </si>
  <si>
    <t>Check Total Detail sheets</t>
  </si>
  <si>
    <t>Human Stem Cells - Adult</t>
  </si>
  <si>
    <t>Human Stem Cells - Embryonic</t>
  </si>
  <si>
    <t>Sort Order</t>
  </si>
  <si>
    <t>Source:  Research Expenditure Workbook</t>
  </si>
  <si>
    <t>Source: Sources &amp; Uses</t>
  </si>
  <si>
    <t>Institutions</t>
  </si>
  <si>
    <t>501(c)(3)</t>
  </si>
  <si>
    <t>TEES Pass-through</t>
  </si>
  <si>
    <t>Current E &amp; G Expenditures</t>
  </si>
  <si>
    <t>Totals</t>
  </si>
  <si>
    <t>Res. Exp.</t>
  </si>
  <si>
    <t>E&amp;G Exp.</t>
  </si>
  <si>
    <t>X61</t>
  </si>
  <si>
    <t>X68</t>
  </si>
  <si>
    <t>HRI Space Model</t>
  </si>
  <si>
    <t>Texas A&amp;M AgriLife Research</t>
  </si>
  <si>
    <t>Texas A&amp;M AgriLife Extension Service</t>
  </si>
  <si>
    <t>Texas A&amp;M Engineering Experiment Station</t>
  </si>
  <si>
    <t>Texas A&amp;M Engineering Extension Service</t>
  </si>
  <si>
    <t>Texas A&amp;M Forest Service</t>
  </si>
  <si>
    <t>Texas A&amp;M Transportation Institute</t>
  </si>
  <si>
    <t>Texas A&amp;M Vet. Medical Diagnostic Laboratory</t>
  </si>
  <si>
    <t>UHS</t>
  </si>
  <si>
    <t>Texas Tech University Health Sciences Center at El Paso</t>
  </si>
  <si>
    <t>STATE-FUNDED SEMESTER CREDIT HOURS BY LEVEL</t>
  </si>
  <si>
    <t xml:space="preserve">   Grad. School of Biomedical Sciences</t>
  </si>
  <si>
    <t xml:space="preserve">   School of Allied Health Sciences (S. of Health Prof.)</t>
  </si>
  <si>
    <t xml:space="preserve">   School of Health Information Sciences (S of Biomedical Informatics)</t>
  </si>
  <si>
    <t xml:space="preserve">   Medical School/Academics (Allied Health ?)</t>
  </si>
  <si>
    <t xml:space="preserve">   School of Allied Health Sciences (School of Health Prof.)</t>
  </si>
  <si>
    <t xml:space="preserve">   Baylor Coll of Dentistry-Advanced Educ.(BioMedical Science)</t>
  </si>
  <si>
    <t xml:space="preserve">   Baylor Coll of Dentistry-Dental Hygiene (Allied Health)</t>
  </si>
  <si>
    <t xml:space="preserve">   Baylor Coll of Dentistry-Dental School</t>
  </si>
  <si>
    <t xml:space="preserve">   Grad School of Biomedical Sciences (School of Grad. Studies)</t>
  </si>
  <si>
    <t xml:space="preserve">   School of Nursing (Gayle G. Hunt SoN) El Paso</t>
  </si>
  <si>
    <t xml:space="preserve">   School of Nursing - Lubbock</t>
  </si>
  <si>
    <t xml:space="preserve">   Biomedical Science</t>
  </si>
  <si>
    <t>Calculated FTSE</t>
  </si>
  <si>
    <t>FTSE Used For S&amp;U</t>
  </si>
  <si>
    <t>Balanced</t>
  </si>
  <si>
    <t>Must be Numbers</t>
  </si>
  <si>
    <t>Texas State University</t>
  </si>
  <si>
    <t>For Accountability Use; Source Victor R.</t>
  </si>
  <si>
    <t>Generated by AccountabilityH_FacFTEApptResearch.sas</t>
  </si>
  <si>
    <t>Balancing Schedule</t>
  </si>
  <si>
    <t>Hash Totals</t>
  </si>
  <si>
    <t>Sheet</t>
  </si>
  <si>
    <t>For Institution Specific Questions, Please Contact the Institution Point of Contact</t>
  </si>
  <si>
    <t>Pass Throughs From TX Eng. Exp. Station</t>
  </si>
  <si>
    <t xml:space="preserve">   Values</t>
  </si>
  <si>
    <t xml:space="preserve">All completed </t>
  </si>
  <si>
    <t xml:space="preserve">Texas Public Health-Related Institutions, FY </t>
  </si>
  <si>
    <t>Texas A&amp;M Office of Sponsored Research Services</t>
  </si>
  <si>
    <t>TAMSR</t>
  </si>
  <si>
    <t>Texas A&amp;M office of Technology &amp; Commercialization</t>
  </si>
  <si>
    <t>TAMTC</t>
  </si>
  <si>
    <t>The University of Texas at Austin - Medical School &amp; Health Prof (M+H)</t>
  </si>
  <si>
    <t>AUS2</t>
  </si>
  <si>
    <t>The University of Texas RGV - Medical School&amp; Health Prof (M+H)</t>
  </si>
  <si>
    <t>RGV2</t>
  </si>
  <si>
    <t>Restricted Research Expenditures Estimated</t>
  </si>
  <si>
    <t>Data Entry</t>
  </si>
  <si>
    <t>TX TECH HSC-EL PASO</t>
  </si>
  <si>
    <t>Formulas</t>
  </si>
  <si>
    <t>The University of Texas Health Science Center at Tyler</t>
  </si>
  <si>
    <t>UT Health Science Center Tyler</t>
  </si>
  <si>
    <t>The University of Texas at Austin - Medical School (M)</t>
  </si>
  <si>
    <t>The University of Texas RGV - Medical School (M)</t>
  </si>
  <si>
    <t>Copy the Total Column to 0-HRI-S&amp;U-FY 20xx, Almanac Tab, Col Q.</t>
  </si>
  <si>
    <t>Total Expenses for R &amp; D as reported on the Schedule of Revenues, Expenses, and Changes in Net Position</t>
  </si>
  <si>
    <t>Private
For-Profit</t>
  </si>
  <si>
    <t>Private
Non-Profit</t>
  </si>
  <si>
    <t>HEF</t>
  </si>
  <si>
    <t>Higher Education Fund - As Adjusted</t>
  </si>
  <si>
    <t>Expenditures for conduct of R &amp; D made by institution's research foundation or 501© corporation on behalf of the institution and not reported in the institution's AFR, including indirect costs not reported above</t>
  </si>
  <si>
    <t>Note:  Copy and paste Column E values to S&amp;U Almanac Tab.  Do not send separately.</t>
  </si>
  <si>
    <t>The University of Texas at Austin Medical School (M)</t>
  </si>
  <si>
    <t>The University of Texas Rio Grande Valley Medical School (M)</t>
  </si>
  <si>
    <t>The University of Texas at Austin -  All Disciplines (A+H+M)</t>
  </si>
  <si>
    <t>The University of Texas at Austin - Academic &amp; Health (A+H)</t>
  </si>
  <si>
    <t>AUS1</t>
  </si>
  <si>
    <t>The University of Texas RGV - All Disciplines (A+H+M)</t>
  </si>
  <si>
    <t>RGV</t>
  </si>
  <si>
    <t>The University of Texas RGV - Academic &amp; Health (A+H)</t>
  </si>
  <si>
    <t>RGV1</t>
  </si>
  <si>
    <t>TSTCWT</t>
  </si>
  <si>
    <t>The University of Texas at Austin - Academic Only (A)</t>
  </si>
  <si>
    <t>The University of Texas RGV - Academic Only (A)</t>
  </si>
  <si>
    <t xml:space="preserve">  Department of Public Health</t>
  </si>
  <si>
    <t>UT Austin Medical School</t>
  </si>
  <si>
    <t>UT RGV Medical School</t>
  </si>
  <si>
    <t>AUSM</t>
  </si>
  <si>
    <t>RGVM</t>
  </si>
  <si>
    <t>Texas Tech HSC at El Paso</t>
  </si>
  <si>
    <t>RGV Medical School</t>
  </si>
  <si>
    <t>T</t>
  </si>
  <si>
    <t>S</t>
  </si>
  <si>
    <t>Indv Tabs</t>
  </si>
  <si>
    <t>Input</t>
  </si>
  <si>
    <t>Summary Tab</t>
  </si>
  <si>
    <t xml:space="preserve">As of Fall </t>
  </si>
  <si>
    <t>Baylor College of Medicine</t>
  </si>
  <si>
    <t>Contact:</t>
  </si>
  <si>
    <t>Data Analysis &amp; Transparency</t>
  </si>
  <si>
    <t>Texas Comptroller of Public Accounts</t>
  </si>
  <si>
    <t>635 - S &amp; U - FY 2015 - TAMRF.xlsx</t>
  </si>
  <si>
    <t>637 - S &amp; U - FY 2015 - TAMSR.xlsx</t>
  </si>
  <si>
    <t>639 - S &amp; U - FY 2015 - TAMTC.xlsx</t>
  </si>
  <si>
    <t>FY 2017- 2025</t>
  </si>
  <si>
    <t>Texas State Technical College - North Texas</t>
  </si>
  <si>
    <t>Texas State Technical College - Fort Bend</t>
  </si>
  <si>
    <t>Insttype Code</t>
  </si>
  <si>
    <t>05</t>
  </si>
  <si>
    <t>Data Labels</t>
  </si>
  <si>
    <t>DimYear</t>
  </si>
  <si>
    <t>FedResExp</t>
  </si>
  <si>
    <t>STResExp</t>
  </si>
  <si>
    <t>InstResExp</t>
  </si>
  <si>
    <t>PriResExp</t>
  </si>
  <si>
    <t>ExpPerTTFTE</t>
  </si>
  <si>
    <t>FedPRIPerCentSTApprop</t>
  </si>
  <si>
    <t>RestResExp</t>
  </si>
  <si>
    <t>File</t>
  </si>
  <si>
    <t>FactResearchBasic</t>
  </si>
  <si>
    <t>FactResearchOther</t>
  </si>
  <si>
    <t>FactFedPriResPCT</t>
  </si>
  <si>
    <t>DimReshType</t>
  </si>
  <si>
    <t>ResOrderCode</t>
  </si>
  <si>
    <t>Data to HRI_Research</t>
  </si>
  <si>
    <t xml:space="preserve">Code </t>
  </si>
  <si>
    <t>Order Used</t>
  </si>
  <si>
    <t>Institution Point of Contact for Sources &amp; Uses</t>
  </si>
  <si>
    <t>Total of Federal &amp; Private</t>
  </si>
  <si>
    <t>HRI_Research Columns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</si>
  <si>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</si>
  <si>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</si>
  <si>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</si>
  <si>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</si>
  <si>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</si>
  <si>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</si>
  <si>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</si>
  <si>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</si>
  <si>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</si>
  <si>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</si>
  <si>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</si>
  <si>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HRI_Research Data Labels</t>
  </si>
  <si>
    <t>Load_Year</t>
  </si>
  <si>
    <t>Expenditures</t>
  </si>
  <si>
    <t>Eres_StApprop</t>
  </si>
  <si>
    <t>TResearch_Fed</t>
  </si>
  <si>
    <t>TResearch_State</t>
  </si>
  <si>
    <t>TResearch_Pri</t>
  </si>
  <si>
    <t>TResearch_Inst</t>
  </si>
  <si>
    <t>TResearch_Total</t>
  </si>
  <si>
    <t>TResearch_Restricted</t>
  </si>
  <si>
    <t>Purpose:  This tab is used for input to the Institutional Resume System</t>
  </si>
  <si>
    <t>Not included in Summary - Used for Healthcare Summary Only</t>
  </si>
  <si>
    <t>OK</t>
  </si>
  <si>
    <t>12 OK</t>
  </si>
  <si>
    <t>TSTCNT</t>
  </si>
  <si>
    <t>TSTCFB</t>
  </si>
  <si>
    <t>Amount of Total R &amp; D Expenditures your institution received from Sub recipients</t>
  </si>
  <si>
    <t>Amount of Total R &amp; D Expenditures your institution passed through to Sub recipients</t>
  </si>
  <si>
    <t>Amount of Total R &amp; D Expenditures your institution received as a Sub recipient</t>
  </si>
  <si>
    <t>Amount Received From Sub recipients</t>
  </si>
  <si>
    <t>Amount Passed Through To Sub recipients</t>
  </si>
  <si>
    <t>Source: Victor</t>
  </si>
  <si>
    <t>Fed and Priv Research Expenditures per T/TT  FTE Research</t>
  </si>
  <si>
    <t>Pass-throughs from other Texas A&amp;M members not reported in R &amp; D Expenditures as defined for the Research Expenditure Survey</t>
  </si>
  <si>
    <t>501 - S &amp; U - FY 2018 - AUS2.xlsx</t>
  </si>
  <si>
    <t>511 - S &amp; U - FY 2018 - RGV2.xlsx</t>
  </si>
  <si>
    <t>52 - S &amp; U - FY 2018 - AUS2.xlsx</t>
  </si>
  <si>
    <t>93 - S &amp; U - FY 2018 - RGV2.xlsx</t>
  </si>
  <si>
    <t>Sandra Tapia</t>
  </si>
  <si>
    <t>915-215-4790</t>
  </si>
  <si>
    <t>Rebecca Aguilar</t>
  </si>
  <si>
    <t>rebecca.aguilar@ttuhsc.edu</t>
  </si>
  <si>
    <t>John Schmidt</t>
  </si>
  <si>
    <t>214-648-0888</t>
  </si>
  <si>
    <t>John.Schmidt@UTSouthwestern.edu</t>
  </si>
  <si>
    <t>Scott Barnett</t>
  </si>
  <si>
    <t>Scott.Barnett@uth.tmc.edu</t>
  </si>
  <si>
    <t>Yinwen Li</t>
  </si>
  <si>
    <t>Craig Elmore</t>
  </si>
  <si>
    <t>409-772-7525</t>
  </si>
  <si>
    <t>crelmore@utmb.edu</t>
  </si>
  <si>
    <t>Marcy Lowther</t>
  </si>
  <si>
    <t>mlowther@austin.utexas.edu</t>
  </si>
  <si>
    <t>Lilia M. St. Clair</t>
  </si>
  <si>
    <t>956-665-7906</t>
  </si>
  <si>
    <t>lilia.stclair@utrgv.edu</t>
  </si>
  <si>
    <t>HRI_IE_Research</t>
  </si>
  <si>
    <t>HRI_Research NA</t>
  </si>
  <si>
    <t>Healthcare</t>
  </si>
  <si>
    <t>List</t>
  </si>
  <si>
    <t xml:space="preserve">Copied </t>
  </si>
  <si>
    <t>UHM</t>
  </si>
  <si>
    <t>University of Houston - Academic &amp; Health (A+H)</t>
  </si>
  <si>
    <t>UH1</t>
  </si>
  <si>
    <t>University of Houston -  All Disciplines (A+H+M)</t>
  </si>
  <si>
    <t>SHSU1</t>
  </si>
  <si>
    <t>Sam Houston State University - Academic &amp; Health (A+H)</t>
  </si>
  <si>
    <t>UNTHSCPM</t>
  </si>
  <si>
    <t>UNTHSC1</t>
  </si>
  <si>
    <t>University of Houston Medical School (M)</t>
  </si>
  <si>
    <t>University of North Texas Health Science Center at Fort Worth Private Medical School (PM)</t>
  </si>
  <si>
    <t>BCM</t>
  </si>
  <si>
    <t>Sam Houston State University -  All Disciplines (A+H+NF)</t>
  </si>
  <si>
    <t>Sam Houston State University Medical School (Non-Formula)</t>
  </si>
  <si>
    <t>SHSUMNF</t>
  </si>
  <si>
    <t>University of North Texas Health Science Center at Fort Worth (Less PM)</t>
  </si>
  <si>
    <t>713-500-4915</t>
  </si>
  <si>
    <t>210-562-6268</t>
  </si>
  <si>
    <t>liy2@uthscsa.edu</t>
  </si>
  <si>
    <t>Duy Tran</t>
  </si>
  <si>
    <t>713-745-8630</t>
  </si>
  <si>
    <t>ddtran2@mdanderson.org</t>
  </si>
  <si>
    <t>Sandra.Tapia@ttuhsc.edu</t>
  </si>
  <si>
    <t>Charlotte Hotz</t>
  </si>
  <si>
    <t>713.743.5296</t>
  </si>
  <si>
    <t>Amanda Withers</t>
  </si>
  <si>
    <t>936-294-2289</t>
  </si>
  <si>
    <t>withers@shsu.edu</t>
  </si>
  <si>
    <t>817-735-2609</t>
  </si>
  <si>
    <t>julie.meisinger@untsystem.edu</t>
  </si>
  <si>
    <t>FTSE Not used for Research</t>
  </si>
  <si>
    <t>Copied 1/2/20</t>
  </si>
  <si>
    <t>16 Ok</t>
  </si>
  <si>
    <t>13 Ok</t>
  </si>
  <si>
    <t>Note:  Copy and paste Column M values to S&amp;U Almanac Tab.  Do not send separately.</t>
  </si>
  <si>
    <t>Summary of All Health-Related Institutions</t>
  </si>
  <si>
    <t>FY 2020 - Year Ended August 31, 2020</t>
  </si>
  <si>
    <t>FY 2020 Summary of Research Expenditures Data to Almanac Publication</t>
  </si>
  <si>
    <t>FY 20</t>
  </si>
  <si>
    <t>FY 2020 Summary of Data for HRI Space Model</t>
  </si>
  <si>
    <t>FY 2020 Institutional Resumes Data From Sources &amp; Uses Reports  To HRI_Research</t>
  </si>
  <si>
    <t>FY 2020 Accountability Data From Sources &amp; Uses Reports  To  Accountability</t>
  </si>
  <si>
    <t>FY 2020 Summary of Research Expenditures By Source to Accountability System</t>
  </si>
  <si>
    <t>FY 2020 Summary of Healthcare Research for Comptrollers Healthcare Report</t>
  </si>
  <si>
    <t>FY 2020 Summary of Research Expenditures</t>
  </si>
  <si>
    <t>For the Year Ended August 31, 2020</t>
  </si>
  <si>
    <t>FY 2020 Research Expenditure Survey</t>
  </si>
  <si>
    <t>FY 2020</t>
  </si>
  <si>
    <t>S40 - S &amp; U - FY 2020 - UTS.xlsx</t>
  </si>
  <si>
    <t>40 - S &amp; U - FY 2020 - ARL.xlsx</t>
  </si>
  <si>
    <t>50 - S &amp; U - FY 2020 - AUS.xlsx</t>
  </si>
  <si>
    <t>51 - S &amp; U - FY 2020 - AUS1.xlsx</t>
  </si>
  <si>
    <t>60 - S &amp; U - FY 2020 - DAL.xlsx</t>
  </si>
  <si>
    <t>70 - S &amp; U - FY 2020 - E-P.xlsx</t>
  </si>
  <si>
    <t>90 - S &amp; U - FY 2020 - RGV.xlsx</t>
  </si>
  <si>
    <t>91 - S &amp; U - FY 2020 - RGV1.xlsx</t>
  </si>
  <si>
    <t>100 - S &amp; U - FY 2020 - P-B.xlsx</t>
  </si>
  <si>
    <t>110 - S &amp; U - FY 2020 - S-A.xlsx</t>
  </si>
  <si>
    <t>120 - S &amp; U - FY 2020 - TYL.xlsx</t>
  </si>
  <si>
    <t>S130 - S &amp; U - FY 2020 - TAMUS.xlsx</t>
  </si>
  <si>
    <t>130 - S &amp; U - FY 2020 - TAMU.xlsx</t>
  </si>
  <si>
    <t>140 - S &amp; U - FY 2020 - TAMUG.xlsx</t>
  </si>
  <si>
    <t>150 - S &amp; U - FY 2020 - PVAMU.xlsx</t>
  </si>
  <si>
    <t>160 - S &amp; U - FY 2020 - TARL ST.xlsx</t>
  </si>
  <si>
    <t>170 - S &amp; U - FY 2020 - TAMUCC.xlsx</t>
  </si>
  <si>
    <t>180 - S &amp; U - FY 2020 - TAMUK.xlsx</t>
  </si>
  <si>
    <t>190 - S &amp; U - FY 2020 - TAMIU.xlsx</t>
  </si>
  <si>
    <t>200 - S &amp; U - FY 2020 - WTAMU.xlsx</t>
  </si>
  <si>
    <t>210 - S &amp; U - FY 2020 - TAMUC.xlsx</t>
  </si>
  <si>
    <t>220 - S &amp; U - FY 2020 - TAMUT.xlsx</t>
  </si>
  <si>
    <t>223 - S &amp; U - FY 2020 - TAMUCT.xlsx</t>
  </si>
  <si>
    <t>226 - S &amp; U - FY 2020 - TAMUSA.xlsx</t>
  </si>
  <si>
    <t>600 - S &amp; U - FY 2020 - TAR.xlsx</t>
  </si>
  <si>
    <t>605 - S &amp; U - FY 2020 - TAES.xlsx</t>
  </si>
  <si>
    <t>610 - S &amp; U - FY 2020 - TEES1.xlsx</t>
  </si>
  <si>
    <t>615 - S &amp; U - FY 2020 - TEES2.xlsx</t>
  </si>
  <si>
    <t>620 - S &amp; U - FY 2020 - TFS.xlsx</t>
  </si>
  <si>
    <t>625 - S &amp; U - FY 2020 - TTI.xlsx</t>
  </si>
  <si>
    <t>630 - S &amp; U - FY 2020 - TVMDL.xlsx</t>
  </si>
  <si>
    <t>S230 - S &amp; U - FY 2020 - UTS.xlsx</t>
  </si>
  <si>
    <t>230 - S &amp; U - FY 2020 - UH.xlsx</t>
  </si>
  <si>
    <t>231 - S &amp; U - FY 2020 - UH1.xlsx</t>
  </si>
  <si>
    <t>240 - S &amp; U - FY 2020 - UHCL.xlsx</t>
  </si>
  <si>
    <t>250 - S &amp; U - FY 2020 - UHD.xlsx</t>
  </si>
  <si>
    <t>260 - S &amp; U - FY 2020 - UHV.xlsx</t>
  </si>
  <si>
    <t>S270 - S &amp; U - FY 2020 - TXSTS.xlsx</t>
  </si>
  <si>
    <t>270 - S &amp; U - FY 2020 - LU.xlsx</t>
  </si>
  <si>
    <t>280 - S &amp; U - FY 2020 - SHSU.xlsx</t>
  </si>
  <si>
    <t>281 - S &amp; U - FY 2020 - SHSU1.xlsx</t>
  </si>
  <si>
    <t>290 - S &amp; U - FY 2020 - TXST.xlsx</t>
  </si>
  <si>
    <t>300 - S &amp; U - FY 2020 - SRSU.xlsx</t>
  </si>
  <si>
    <t>S310 - S &amp; U - FY 2020 - TTUS.xlsx</t>
  </si>
  <si>
    <t>310 - S &amp; U - FY 2020 - TTU.xlsx</t>
  </si>
  <si>
    <t>320 - S &amp; U - FY 2020 - ASU.xlsx</t>
  </si>
  <si>
    <t>S330 - S &amp; U - FY 2020 - UNTS.xlsx</t>
  </si>
  <si>
    <t>330 - S &amp; U - FY 2020 - UNT.xlsx</t>
  </si>
  <si>
    <t>333 - S &amp; U - FY 2020 - UNTD.xlsx</t>
  </si>
  <si>
    <t>340 - S &amp; U - FY 2020 - MidWST.xlsx</t>
  </si>
  <si>
    <t>350 - S &amp; U - FY 2020 - SFA.xlsx</t>
  </si>
  <si>
    <t>360 - S &amp; U - FY 2020 - TSU.xlsx</t>
  </si>
  <si>
    <t>370 - S &amp; U - FY 2020 - TWU.xlsx</t>
  </si>
  <si>
    <t>490 - S &amp; U - FY 2020 - LIT.xlsx</t>
  </si>
  <si>
    <t>500 - S &amp; U - FY 2020 - LSCO.xlsx</t>
  </si>
  <si>
    <t>510 - S &amp; U - FY 2020 - LSCPA.xlsx</t>
  </si>
  <si>
    <t>520 - S &amp; U - FY 2020 - TSTCH.xlsx</t>
  </si>
  <si>
    <t>530 - S &amp; U - FY 2020 - TSTCWT.xlsx</t>
  </si>
  <si>
    <t>540 - S &amp; U - FY 2020 - TSTCM.xlsx</t>
  </si>
  <si>
    <t>550 - S &amp; U - FY 2020 - TSTCW.xlsx</t>
  </si>
  <si>
    <t>552 - S &amp; U - FY 2020 - TSTCNT.xlsx</t>
  </si>
  <si>
    <t>553 - S &amp; U - FY 2020 - TSTCFB.xlsx</t>
  </si>
  <si>
    <t>555 - S &amp; U - FY 2020 - TSTCS.xlsx</t>
  </si>
  <si>
    <t>390 - S &amp; U - FY 2020 - SWM.xlsx</t>
  </si>
  <si>
    <t>420 - S &amp; U - FY 2020 - HSSA.xlsx</t>
  </si>
  <si>
    <t>450 - S &amp; U - FY 2020 - TAMHSC.xlsx</t>
  </si>
  <si>
    <t>University of North Texas Health Science Center at Fort Worth (Public Medical + Private Medical)</t>
  </si>
  <si>
    <t>460 - S &amp; U - FY 2020 - UNTHSC (Pub M + Priv M).xlsx</t>
  </si>
  <si>
    <t>University of North Texas Health Science Center at Fort Worth (Public Medical)</t>
  </si>
  <si>
    <t>461 - S &amp; U - FY 2020 - UNTHSC (Pub M).xlsx</t>
  </si>
  <si>
    <t>470 - S &amp; U - FY 2020 - TTUHSC.xlsx</t>
  </si>
  <si>
    <t>480 - S &amp; U - FY 2020 - TTUHSCEP.xlsx</t>
  </si>
  <si>
    <t>410 - S &amp; U - FY 2020 - HSH.xlsx</t>
  </si>
  <si>
    <t>430 - S &amp; U - FY 2020 - MDA.xlsx</t>
  </si>
  <si>
    <t>440 - S &amp; U - FY 2020 - THC.xlsx</t>
  </si>
  <si>
    <t>400 - S &amp; U - FY 2020 - MBG.xlsx</t>
  </si>
  <si>
    <t>500 - S &amp; U - FY 2020 - RGVM.xlsx</t>
  </si>
  <si>
    <t>510 - S &amp; U - FY 2020 - AUSM.xlsx</t>
  </si>
  <si>
    <t>520 - S &amp; U - FY 2020 - UHM.xlsx</t>
  </si>
  <si>
    <t>SHNF</t>
  </si>
  <si>
    <t>530 - S &amp; U - FY 2020 - SHSUMNF.xlsx</t>
  </si>
  <si>
    <t>540 - S &amp; U - FY 2020 -UNTHSCPM.xlsx</t>
  </si>
  <si>
    <t>University of North Texas Health Science Center at Fort Worth Private Medical School (Priv M)</t>
  </si>
  <si>
    <t>Carrie Boyer</t>
  </si>
  <si>
    <t>903-877-7755</t>
  </si>
  <si>
    <t>carrie.boyer@uthct.edu</t>
  </si>
  <si>
    <t>Chris Arrington</t>
  </si>
  <si>
    <t>979-548-9151</t>
  </si>
  <si>
    <t>carrington@tamus.edu</t>
  </si>
  <si>
    <t>(806) 743-7381</t>
  </si>
  <si>
    <t>512-797-0284</t>
  </si>
  <si>
    <t>cahotz@central.uh.edu</t>
  </si>
  <si>
    <t>Julie Meisinger</t>
  </si>
  <si>
    <t>To Marie/Jennifer/David</t>
  </si>
  <si>
    <t>Items entered directly into tab.</t>
  </si>
  <si>
    <t>Values 1/7/21</t>
  </si>
  <si>
    <t xml:space="preserve"> January 7, 2021</t>
  </si>
  <si>
    <t>AFR Research Expenditures</t>
  </si>
  <si>
    <t xml:space="preserve"> January, 28, 2021</t>
  </si>
  <si>
    <t>1/28/21 Totals</t>
  </si>
  <si>
    <t>Fall 2019</t>
  </si>
  <si>
    <t>Values 2/4/21</t>
  </si>
  <si>
    <t xml:space="preserve"> February 4, 2021</t>
  </si>
  <si>
    <t>Copied 2/4/21</t>
  </si>
  <si>
    <t>S&amp;U Order</t>
  </si>
  <si>
    <t>Coopied 2/4/21</t>
  </si>
  <si>
    <t>Copied to 0 - All Sectors - Accountability Master Research-GME -10</t>
  </si>
  <si>
    <t>Olga Garza</t>
  </si>
  <si>
    <t>512-415-0939</t>
  </si>
  <si>
    <t> olga.garza@cpa.texas.gov</t>
  </si>
  <si>
    <t>Send complete report on an annual basis, when complete.</t>
  </si>
  <si>
    <t>Send Reports to:</t>
  </si>
  <si>
    <t>Tetyana Melnyk,</t>
  </si>
  <si>
    <t>Assistant Director</t>
  </si>
  <si>
    <t>Revenue Estimating division</t>
  </si>
  <si>
    <t>Tetyana.Melnyk@cpa.texas.gov</t>
  </si>
  <si>
    <t>SHMNF</t>
  </si>
  <si>
    <t xml:space="preserve"> February 8, 2021</t>
  </si>
  <si>
    <t>Version 2020-2</t>
  </si>
  <si>
    <r>
      <t>2</t>
    </r>
    <r>
      <rPr>
        <sz val="10"/>
        <rFont val="Arial"/>
        <family val="2"/>
      </rPr>
      <t>The sum of undergraduate semester credit hours divided by 30, master's semester credit hours divided by 24, doctoral   semester credit hours divided by 18, and DDS, DO, MD, and post-doctoral specialty headcount enrollments (the larger of the fall or summer semester in the fiscal year).</t>
    </r>
  </si>
  <si>
    <t>Notes: Dual degree (FE=2) and inter-institutional students (FE=4) are included; all other inter-institutional, flexible entry, and non-state-funded hours are excluded. Source of data is CBM001, Student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</si>
</sst>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\ ;\(&quot;$&quot;#,##0\)"/>
    <numFmt numFmtId="166" formatCode="0_);\(0\)"/>
    <numFmt numFmtId="167" formatCode="0.0%"/>
    <numFmt numFmtId="168" formatCode="0.0"/>
    <numFmt numFmtId="169" formatCode="_(&quot;$&quot;* #,##0_);_(&quot;$&quot;* \(#,##0\);_(&quot;$&quot;* &quot;-&quot;??_);_(@_)"/>
    <numFmt numFmtId="170" formatCode="000000"/>
    <numFmt numFmtId="171" formatCode="_(* #,##0.00_);_(* \(#,##0.00\);_(* &quot;-&quot;_);_(@_)"/>
    <numFmt numFmtId="172" formatCode="0_)"/>
  </numFmts>
  <fonts count="63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TimesNewRomanPS"/>
    </font>
    <font>
      <sz val="10"/>
      <name val="Tahoma"/>
      <family val="2"/>
    </font>
    <font>
      <sz val="10"/>
      <color rgb="FF454545"/>
      <name val="Arial"/>
      <family val="2"/>
    </font>
    <font>
      <b/>
      <sz val="10"/>
      <name val="Tahoma"/>
      <family val="2"/>
    </font>
    <font>
      <sz val="8"/>
      <name val="Arial"/>
      <family val="2"/>
    </font>
    <font>
      <sz val="10"/>
      <color theme="0"/>
      <name val="Tahoma"/>
      <family val="2"/>
    </font>
    <font>
      <sz val="10"/>
      <color indexed="2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System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i/>
      <sz val="10"/>
      <color indexed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8"/>
      <name val="Tahoma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rgb="FF1F497D"/>
      <name val="Georgia"/>
      <family val="1"/>
    </font>
    <font>
      <sz val="10"/>
      <color rgb="FF1F497D"/>
      <name val="Georgia"/>
      <family val="1"/>
    </font>
    <font>
      <sz val="1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9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12" fillId="0" borderId="0"/>
    <xf numFmtId="43" fontId="6" fillId="0" borderId="0" applyFont="0" applyFill="0" applyAlignment="0" applyProtection="0"/>
    <xf numFmtId="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0"/>
    <xf numFmtId="0" fontId="21" fillId="2" borderId="3" applyNumberFormat="0" applyFont="0" applyAlignment="0" applyProtection="0"/>
    <xf numFmtId="0" fontId="22" fillId="0" borderId="4" applyNumberFormat="0" applyFill="0" applyAlignment="0" applyProtection="0"/>
    <xf numFmtId="0" fontId="23" fillId="0" borderId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8" borderId="0" applyNumberFormat="0" applyBorder="0" applyAlignment="0" applyProtection="0"/>
    <xf numFmtId="0" fontId="26" fillId="12" borderId="0" applyNumberFormat="0" applyBorder="0" applyAlignment="0" applyProtection="0"/>
    <xf numFmtId="0" fontId="27" fillId="29" borderId="16" applyNumberFormat="0" applyAlignment="0" applyProtection="0"/>
    <xf numFmtId="0" fontId="28" fillId="30" borderId="17" applyNumberFormat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0" fillId="13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16" borderId="16" applyNumberFormat="0" applyAlignment="0" applyProtection="0"/>
    <xf numFmtId="0" fontId="35" fillId="0" borderId="19" applyNumberFormat="0" applyFill="0" applyAlignment="0" applyProtection="0"/>
    <xf numFmtId="0" fontId="36" fillId="31" borderId="0" applyNumberFormat="0" applyBorder="0" applyAlignment="0" applyProtection="0"/>
    <xf numFmtId="0" fontId="6" fillId="0" borderId="0"/>
    <xf numFmtId="0" fontId="37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39" fillId="29" borderId="20" applyNumberFormat="0" applyAlignment="0" applyProtection="0"/>
    <xf numFmtId="9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21" applyNumberFormat="0" applyFont="0" applyFill="0" applyAlignment="0" applyProtection="0"/>
    <xf numFmtId="0" fontId="41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44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0" fontId="37" fillId="0" borderId="0"/>
    <xf numFmtId="0" fontId="38" fillId="0" borderId="0"/>
    <xf numFmtId="0" fontId="5" fillId="0" borderId="0"/>
    <xf numFmtId="0" fontId="45" fillId="0" borderId="0" applyNumberFormat="0" applyFill="0" applyBorder="0" applyAlignment="0" applyProtection="0"/>
    <xf numFmtId="0" fontId="46" fillId="0" borderId="0"/>
    <xf numFmtId="0" fontId="4" fillId="0" borderId="0"/>
    <xf numFmtId="0" fontId="3" fillId="0" borderId="0"/>
    <xf numFmtId="0" fontId="3" fillId="0" borderId="0"/>
    <xf numFmtId="0" fontId="3" fillId="2" borderId="3" applyNumberFormat="0" applyFont="0" applyAlignment="0" applyProtection="0"/>
  </cellStyleXfs>
  <cellXfs count="702">
    <xf numFmtId="0" fontId="0" fillId="0" borderId="0" xfId="0"/>
    <xf numFmtId="0" fontId="6" fillId="0" borderId="0" xfId="0" applyFont="1" applyAlignment="1">
      <alignment horizontal="center"/>
    </xf>
    <xf numFmtId="38" fontId="7" fillId="0" borderId="0" xfId="0" applyNumberFormat="1" applyFont="1" applyFill="1" applyAlignment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164" fontId="6" fillId="0" borderId="0" xfId="1" applyNumberFormat="1" applyFont="1" applyFill="1"/>
    <xf numFmtId="0" fontId="6" fillId="0" borderId="0" xfId="0" applyFont="1"/>
    <xf numFmtId="0" fontId="10" fillId="0" borderId="0" xfId="0" applyFont="1"/>
    <xf numFmtId="0" fontId="9" fillId="0" borderId="0" xfId="0" applyFont="1" applyFill="1" applyAlignment="1">
      <alignment horizontal="left"/>
    </xf>
    <xf numFmtId="0" fontId="9" fillId="4" borderId="0" xfId="0" applyFont="1" applyFill="1" applyBorder="1" applyAlignment="1"/>
    <xf numFmtId="0" fontId="6" fillId="4" borderId="0" xfId="0" applyFont="1" applyFill="1" applyBorder="1" applyAlignment="1">
      <alignment horizontal="center"/>
    </xf>
    <xf numFmtId="0" fontId="9" fillId="5" borderId="6" xfId="0" applyFont="1" applyFill="1" applyBorder="1"/>
    <xf numFmtId="0" fontId="9" fillId="0" borderId="6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6" fillId="0" borderId="0" xfId="0" applyFont="1" applyFill="1" applyBorder="1"/>
    <xf numFmtId="0" fontId="9" fillId="4" borderId="0" xfId="0" applyFont="1" applyFill="1" applyBorder="1" applyAlignment="1">
      <alignment horizontal="center" wrapText="1"/>
    </xf>
    <xf numFmtId="0" fontId="6" fillId="4" borderId="0" xfId="0" applyFont="1" applyFill="1" applyBorder="1"/>
    <xf numFmtId="0" fontId="6" fillId="0" borderId="0" xfId="2" applyFont="1" applyFill="1"/>
    <xf numFmtId="38" fontId="6" fillId="4" borderId="0" xfId="0" applyNumberFormat="1" applyFont="1" applyFill="1"/>
    <xf numFmtId="42" fontId="6" fillId="0" borderId="7" xfId="0" applyNumberFormat="1" applyFont="1" applyFill="1" applyBorder="1"/>
    <xf numFmtId="42" fontId="6" fillId="3" borderId="7" xfId="0" applyNumberFormat="1" applyFont="1" applyFill="1" applyBorder="1"/>
    <xf numFmtId="38" fontId="6" fillId="0" borderId="0" xfId="0" applyNumberFormat="1" applyFont="1"/>
    <xf numFmtId="41" fontId="6" fillId="6" borderId="7" xfId="0" applyNumberFormat="1" applyFont="1" applyFill="1" applyBorder="1"/>
    <xf numFmtId="41" fontId="6" fillId="4" borderId="7" xfId="0" applyNumberFormat="1" applyFont="1" applyFill="1" applyBorder="1"/>
    <xf numFmtId="0" fontId="9" fillId="0" borderId="0" xfId="2" applyFont="1" applyFill="1" applyBorder="1"/>
    <xf numFmtId="38" fontId="6" fillId="4" borderId="0" xfId="0" applyNumberFormat="1" applyFont="1" applyFill="1" applyBorder="1"/>
    <xf numFmtId="38" fontId="11" fillId="4" borderId="0" xfId="0" applyNumberFormat="1" applyFont="1" applyFill="1" applyBorder="1" applyAlignment="1">
      <alignment horizontal="center"/>
    </xf>
    <xf numFmtId="38" fontId="11" fillId="4" borderId="0" xfId="0" applyNumberFormat="1" applyFont="1" applyFill="1" applyBorder="1" applyAlignment="1">
      <alignment horizontal="center"/>
    </xf>
    <xf numFmtId="42" fontId="9" fillId="0" borderId="8" xfId="0" applyNumberFormat="1" applyFont="1" applyFill="1" applyBorder="1"/>
    <xf numFmtId="38" fontId="11" fillId="4" borderId="7" xfId="0" applyNumberFormat="1" applyFont="1" applyFill="1" applyBorder="1" applyAlignment="1">
      <alignment horizontal="center"/>
    </xf>
    <xf numFmtId="41" fontId="6" fillId="0" borderId="7" xfId="0" applyNumberFormat="1" applyFont="1" applyFill="1" applyBorder="1"/>
    <xf numFmtId="0" fontId="6" fillId="4" borderId="0" xfId="0" quotePrefix="1" applyFont="1" applyFill="1" applyBorder="1" applyAlignment="1">
      <alignment horizontal="left"/>
    </xf>
    <xf numFmtId="0" fontId="6" fillId="4" borderId="0" xfId="0" applyFont="1" applyFill="1" applyBorder="1" applyAlignment="1"/>
    <xf numFmtId="41" fontId="6" fillId="3" borderId="7" xfId="0" applyNumberFormat="1" applyFont="1" applyFill="1" applyBorder="1"/>
    <xf numFmtId="38" fontId="6" fillId="0" borderId="0" xfId="0" applyNumberFormat="1" applyFont="1" applyFill="1" applyBorder="1"/>
    <xf numFmtId="38" fontId="6" fillId="0" borderId="0" xfId="0" applyNumberFormat="1" applyFont="1" applyFill="1"/>
    <xf numFmtId="39" fontId="9" fillId="4" borderId="0" xfId="3" applyNumberFormat="1" applyFont="1" applyFill="1" applyBorder="1" applyProtection="1"/>
    <xf numFmtId="41" fontId="6" fillId="7" borderId="7" xfId="0" applyNumberFormat="1" applyFont="1" applyFill="1" applyBorder="1"/>
    <xf numFmtId="0" fontId="13" fillId="4" borderId="0" xfId="0" applyFont="1" applyFill="1" applyBorder="1" applyAlignment="1">
      <alignment horizontal="center"/>
    </xf>
    <xf numFmtId="0" fontId="9" fillId="4" borderId="0" xfId="3" applyFont="1" applyFill="1" applyBorder="1"/>
    <xf numFmtId="0" fontId="9" fillId="5" borderId="11" xfId="0" applyFont="1" applyFill="1" applyBorder="1"/>
    <xf numFmtId="38" fontId="6" fillId="0" borderId="11" xfId="0" applyNumberFormat="1" applyFont="1" applyFill="1" applyBorder="1"/>
    <xf numFmtId="42" fontId="6" fillId="0" borderId="5" xfId="0" applyNumberFormat="1" applyFont="1" applyFill="1" applyBorder="1"/>
    <xf numFmtId="42" fontId="9" fillId="0" borderId="5" xfId="0" applyNumberFormat="1" applyFont="1" applyFill="1" applyBorder="1"/>
    <xf numFmtId="38" fontId="6" fillId="4" borderId="0" xfId="2" applyNumberFormat="1" applyFont="1" applyFill="1" applyBorder="1" applyAlignment="1">
      <alignment horizontal="center" wrapText="1"/>
    </xf>
    <xf numFmtId="0" fontId="13" fillId="4" borderId="0" xfId="0" applyFont="1" applyFill="1" applyBorder="1" applyAlignment="1">
      <alignment horizontal="center" wrapText="1"/>
    </xf>
    <xf numFmtId="0" fontId="6" fillId="4" borderId="0" xfId="2" applyFont="1" applyFill="1" applyBorder="1" applyAlignment="1">
      <alignment horizontal="center" wrapText="1"/>
    </xf>
    <xf numFmtId="44" fontId="14" fillId="0" borderId="0" xfId="0" applyNumberFormat="1" applyFont="1"/>
    <xf numFmtId="41" fontId="13" fillId="4" borderId="0" xfId="3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wrapText="1"/>
    </xf>
    <xf numFmtId="38" fontId="6" fillId="0" borderId="6" xfId="0" applyNumberFormat="1" applyFont="1" applyFill="1" applyBorder="1"/>
    <xf numFmtId="38" fontId="6" fillId="0" borderId="6" xfId="0" applyNumberFormat="1" applyFont="1" applyFill="1" applyBorder="1" applyAlignment="1">
      <alignment horizontal="center" wrapText="1"/>
    </xf>
    <xf numFmtId="0" fontId="0" fillId="0" borderId="0" xfId="0" applyProtection="1"/>
    <xf numFmtId="42" fontId="6" fillId="3" borderId="0" xfId="2" applyNumberFormat="1" applyFont="1" applyFill="1"/>
    <xf numFmtId="42" fontId="6" fillId="4" borderId="0" xfId="0" applyNumberFormat="1" applyFont="1" applyFill="1"/>
    <xf numFmtId="42" fontId="6" fillId="4" borderId="0" xfId="2" applyNumberFormat="1" applyFont="1" applyFill="1" applyBorder="1"/>
    <xf numFmtId="42" fontId="13" fillId="4" borderId="0" xfId="4" applyNumberFormat="1" applyFont="1" applyFill="1" applyBorder="1"/>
    <xf numFmtId="42" fontId="15" fillId="4" borderId="0" xfId="0" applyNumberFormat="1" applyFont="1" applyFill="1" applyBorder="1"/>
    <xf numFmtId="42" fontId="13" fillId="4" borderId="0" xfId="0" applyNumberFormat="1" applyFont="1" applyFill="1" applyBorder="1"/>
    <xf numFmtId="39" fontId="16" fillId="4" borderId="0" xfId="3" applyNumberFormat="1" applyFont="1" applyFill="1" applyBorder="1" applyProtection="1"/>
    <xf numFmtId="5" fontId="0" fillId="0" borderId="0" xfId="0" applyNumberFormat="1" applyProtection="1"/>
    <xf numFmtId="41" fontId="6" fillId="3" borderId="0" xfId="2" applyNumberFormat="1" applyFont="1" applyFill="1"/>
    <xf numFmtId="41" fontId="6" fillId="4" borderId="0" xfId="0" applyNumberFormat="1" applyFont="1" applyFill="1"/>
    <xf numFmtId="38" fontId="6" fillId="4" borderId="0" xfId="2" applyNumberFormat="1" applyFont="1" applyFill="1" applyBorder="1"/>
    <xf numFmtId="41" fontId="13" fillId="4" borderId="0" xfId="4" applyNumberFormat="1" applyFont="1" applyFill="1" applyBorder="1"/>
    <xf numFmtId="41" fontId="15" fillId="4" borderId="0" xfId="0" applyNumberFormat="1" applyFont="1" applyFill="1" applyBorder="1"/>
    <xf numFmtId="41" fontId="13" fillId="4" borderId="0" xfId="0" applyNumberFormat="1" applyFont="1" applyFill="1" applyBorder="1"/>
    <xf numFmtId="41" fontId="6" fillId="4" borderId="0" xfId="2" applyNumberFormat="1" applyFont="1" applyFill="1" applyBorder="1"/>
    <xf numFmtId="41" fontId="9" fillId="4" borderId="0" xfId="2" applyNumberFormat="1" applyFont="1" applyFill="1" applyBorder="1"/>
    <xf numFmtId="41" fontId="13" fillId="4" borderId="0" xfId="0" applyNumberFormat="1" applyFont="1" applyFill="1" applyBorder="1" applyAlignment="1">
      <alignment horizontal="center"/>
    </xf>
    <xf numFmtId="41" fontId="15" fillId="4" borderId="8" xfId="4" applyNumberFormat="1" applyFont="1" applyFill="1" applyBorder="1" applyAlignment="1">
      <alignment horizontal="center"/>
    </xf>
    <xf numFmtId="41" fontId="15" fillId="4" borderId="0" xfId="0" applyNumberFormat="1" applyFont="1" applyFill="1" applyBorder="1" applyAlignment="1">
      <alignment horizontal="center"/>
    </xf>
    <xf numFmtId="42" fontId="15" fillId="4" borderId="10" xfId="4" applyNumberFormat="1" applyFont="1" applyFill="1" applyBorder="1"/>
    <xf numFmtId="0" fontId="6" fillId="0" borderId="0" xfId="2" applyFont="1" applyAlignment="1">
      <alignment horizontal="center"/>
    </xf>
    <xf numFmtId="0" fontId="6" fillId="0" borderId="0" xfId="2" applyProtection="1"/>
    <xf numFmtId="38" fontId="6" fillId="4" borderId="0" xfId="2" applyNumberFormat="1" applyFont="1" applyFill="1"/>
    <xf numFmtId="0" fontId="6" fillId="0" borderId="0" xfId="2" applyFont="1"/>
    <xf numFmtId="41" fontId="15" fillId="4" borderId="0" xfId="2" applyNumberFormat="1" applyFont="1" applyFill="1" applyBorder="1"/>
    <xf numFmtId="41" fontId="13" fillId="4" borderId="0" xfId="2" applyNumberFormat="1" applyFont="1" applyFill="1" applyBorder="1"/>
    <xf numFmtId="0" fontId="6" fillId="4" borderId="0" xfId="2" applyFont="1" applyFill="1" applyBorder="1"/>
    <xf numFmtId="38" fontId="6" fillId="0" borderId="0" xfId="2" applyNumberFormat="1" applyFont="1"/>
    <xf numFmtId="41" fontId="6" fillId="3" borderId="0" xfId="0" applyNumberFormat="1" applyFont="1" applyFill="1"/>
    <xf numFmtId="0" fontId="13" fillId="4" borderId="0" xfId="0" applyFont="1" applyFill="1" applyBorder="1"/>
    <xf numFmtId="42" fontId="6" fillId="0" borderId="11" xfId="0" applyNumberFormat="1" applyFont="1" applyFill="1" applyBorder="1"/>
    <xf numFmtId="42" fontId="9" fillId="0" borderId="11" xfId="0" applyNumberFormat="1" applyFont="1" applyFill="1" applyBorder="1"/>
    <xf numFmtId="38" fontId="13" fillId="4" borderId="0" xfId="0" applyNumberFormat="1" applyFont="1" applyFill="1" applyBorder="1" applyAlignment="1">
      <alignment horizontal="center"/>
    </xf>
    <xf numFmtId="42" fontId="17" fillId="4" borderId="0" xfId="0" applyNumberFormat="1" applyFont="1" applyFill="1" applyBorder="1"/>
    <xf numFmtId="0" fontId="13" fillId="4" borderId="0" xfId="0" applyFont="1" applyFill="1" applyBorder="1" applyAlignment="1">
      <alignment horizontal="right"/>
    </xf>
    <xf numFmtId="44" fontId="13" fillId="4" borderId="0" xfId="0" applyNumberFormat="1" applyFont="1" applyFill="1" applyBorder="1"/>
    <xf numFmtId="0" fontId="13" fillId="0" borderId="0" xfId="0" applyFont="1"/>
    <xf numFmtId="42" fontId="13" fillId="0" borderId="0" xfId="0" applyNumberFormat="1" applyFont="1"/>
    <xf numFmtId="41" fontId="6" fillId="0" borderId="0" xfId="0" applyNumberFormat="1" applyFont="1" applyBorder="1"/>
    <xf numFmtId="0" fontId="6" fillId="0" borderId="0" xfId="0" applyFont="1" applyBorder="1"/>
    <xf numFmtId="37" fontId="9" fillId="0" borderId="0" xfId="0" applyNumberFormat="1" applyFont="1" applyFill="1" applyBorder="1"/>
    <xf numFmtId="41" fontId="6" fillId="0" borderId="0" xfId="0" applyNumberFormat="1" applyFont="1" applyFill="1" applyBorder="1"/>
    <xf numFmtId="42" fontId="6" fillId="0" borderId="0" xfId="0" applyNumberFormat="1" applyFont="1"/>
    <xf numFmtId="37" fontId="6" fillId="0" borderId="0" xfId="0" applyNumberFormat="1" applyFont="1" applyFill="1" applyBorder="1"/>
    <xf numFmtId="0" fontId="13" fillId="0" borderId="0" xfId="0" applyFont="1" applyBorder="1"/>
    <xf numFmtId="41" fontId="13" fillId="0" borderId="0" xfId="0" applyNumberFormat="1" applyFont="1"/>
    <xf numFmtId="41" fontId="6" fillId="0" borderId="0" xfId="2" applyNumberFormat="1" applyFont="1" applyFill="1" applyBorder="1"/>
    <xf numFmtId="42" fontId="6" fillId="0" borderId="0" xfId="2" applyNumberFormat="1" applyFont="1"/>
    <xf numFmtId="42" fontId="13" fillId="0" borderId="0" xfId="2" applyNumberFormat="1" applyFont="1"/>
    <xf numFmtId="41" fontId="6" fillId="0" borderId="0" xfId="2" applyNumberFormat="1" applyFont="1" applyBorder="1"/>
    <xf numFmtId="0" fontId="6" fillId="0" borderId="0" xfId="2" applyFont="1" applyBorder="1"/>
    <xf numFmtId="37" fontId="6" fillId="0" borderId="0" xfId="2" applyNumberFormat="1" applyFont="1" applyFill="1" applyBorder="1"/>
    <xf numFmtId="41" fontId="13" fillId="0" borderId="0" xfId="2" applyNumberFormat="1" applyFont="1"/>
    <xf numFmtId="0" fontId="13" fillId="0" borderId="0" xfId="2" applyFont="1"/>
    <xf numFmtId="0" fontId="13" fillId="0" borderId="0" xfId="2" applyFont="1" applyBorder="1"/>
    <xf numFmtId="38" fontId="6" fillId="0" borderId="0" xfId="2" applyNumberFormat="1" applyFont="1" applyFill="1" applyAlignment="1"/>
    <xf numFmtId="0" fontId="6" fillId="0" borderId="0" xfId="0" applyFont="1" applyAlignment="1"/>
    <xf numFmtId="38" fontId="6" fillId="0" borderId="0" xfId="2" applyNumberFormat="1" applyFont="1" applyFill="1" applyBorder="1"/>
    <xf numFmtId="42" fontId="6" fillId="0" borderId="0" xfId="2" applyNumberFormat="1" applyFont="1" applyFill="1"/>
    <xf numFmtId="38" fontId="6" fillId="0" borderId="0" xfId="0" applyNumberFormat="1" applyFont="1" applyFill="1" applyBorder="1" applyAlignment="1">
      <alignment horizontal="center"/>
    </xf>
    <xf numFmtId="38" fontId="6" fillId="4" borderId="0" xfId="0" applyNumberFormat="1" applyFont="1" applyFill="1" applyBorder="1" applyAlignment="1">
      <alignment horizontal="center"/>
    </xf>
    <xf numFmtId="42" fontId="6" fillId="4" borderId="0" xfId="0" applyNumberFormat="1" applyFont="1" applyFill="1" applyBorder="1"/>
    <xf numFmtId="42" fontId="6" fillId="4" borderId="0" xfId="0" applyNumberFormat="1" applyFont="1" applyFill="1" applyBorder="1" applyAlignment="1"/>
    <xf numFmtId="0" fontId="10" fillId="0" borderId="0" xfId="0" applyFont="1" applyBorder="1"/>
    <xf numFmtId="0" fontId="10" fillId="8" borderId="12" xfId="2" applyFont="1" applyFill="1" applyBorder="1" applyAlignment="1">
      <alignment vertical="top" wrapText="1"/>
    </xf>
    <xf numFmtId="0" fontId="6" fillId="0" borderId="0" xfId="2" applyAlignment="1">
      <alignment horizontal="center"/>
    </xf>
    <xf numFmtId="0" fontId="6" fillId="0" borderId="0" xfId="2"/>
    <xf numFmtId="0" fontId="8" fillId="0" borderId="0" xfId="2" applyFont="1" applyBorder="1" applyAlignment="1">
      <alignment vertical="top" wrapText="1"/>
    </xf>
    <xf numFmtId="0" fontId="10" fillId="0" borderId="0" xfId="2" applyFont="1" applyBorder="1" applyAlignment="1">
      <alignment vertical="top" wrapText="1"/>
    </xf>
    <xf numFmtId="0" fontId="10" fillId="0" borderId="0" xfId="2" applyFont="1" applyBorder="1" applyAlignment="1">
      <alignment horizontal="center" vertical="top" wrapText="1"/>
    </xf>
    <xf numFmtId="0" fontId="10" fillId="0" borderId="12" xfId="2" applyFont="1" applyBorder="1" applyAlignment="1">
      <alignment vertical="top" wrapText="1"/>
    </xf>
    <xf numFmtId="0" fontId="10" fillId="0" borderId="15" xfId="2" applyFont="1" applyBorder="1" applyAlignment="1">
      <alignment vertical="top" wrapText="1"/>
    </xf>
    <xf numFmtId="0" fontId="10" fillId="0" borderId="12" xfId="2" applyFont="1" applyBorder="1" applyAlignment="1">
      <alignment horizontal="center" vertical="top" wrapText="1"/>
    </xf>
    <xf numFmtId="0" fontId="23" fillId="0" borderId="0" xfId="14"/>
    <xf numFmtId="0" fontId="23" fillId="0" borderId="0" xfId="14" applyAlignment="1">
      <alignment horizontal="center"/>
    </xf>
    <xf numFmtId="0" fontId="6" fillId="0" borderId="0" xfId="2" applyAlignment="1">
      <alignment wrapText="1"/>
    </xf>
    <xf numFmtId="0" fontId="10" fillId="4" borderId="0" xfId="2" applyFont="1" applyFill="1" applyBorder="1" applyAlignment="1">
      <alignment vertical="top" wrapText="1"/>
    </xf>
    <xf numFmtId="0" fontId="10" fillId="4" borderId="0" xfId="2" applyFont="1" applyFill="1" applyBorder="1" applyAlignment="1">
      <alignment horizontal="center" vertical="top" wrapText="1"/>
    </xf>
    <xf numFmtId="0" fontId="10" fillId="4" borderId="0" xfId="2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8" xfId="2" applyBorder="1" applyAlignment="1">
      <alignment horizontal="right"/>
    </xf>
    <xf numFmtId="0" fontId="6" fillId="0" borderId="0" xfId="2" applyFont="1" applyFill="1" applyBorder="1" applyAlignment="1">
      <alignment horizontal="center" wrapText="1"/>
    </xf>
    <xf numFmtId="0" fontId="9" fillId="4" borderId="0" xfId="2" applyFont="1" applyFill="1" applyBorder="1" applyAlignment="1">
      <alignment horizontal="center" vertical="top" wrapText="1"/>
    </xf>
    <xf numFmtId="0" fontId="9" fillId="8" borderId="0" xfId="2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42" fontId="10" fillId="0" borderId="0" xfId="2" applyNumberFormat="1" applyFont="1" applyBorder="1" applyAlignment="1">
      <alignment horizontal="center" vertical="top" wrapText="1"/>
    </xf>
    <xf numFmtId="42" fontId="6" fillId="0" borderId="0" xfId="2" applyNumberFormat="1" applyFont="1" applyBorder="1" applyAlignment="1">
      <alignment horizontal="center" vertical="top" wrapText="1"/>
    </xf>
    <xf numFmtId="42" fontId="10" fillId="8" borderId="0" xfId="2" applyNumberFormat="1" applyFont="1" applyFill="1" applyBorder="1" applyAlignment="1">
      <alignment horizontal="center" vertical="top" wrapText="1"/>
    </xf>
    <xf numFmtId="38" fontId="6" fillId="7" borderId="0" xfId="2" applyNumberFormat="1" applyFont="1" applyFill="1"/>
    <xf numFmtId="38" fontId="6" fillId="7" borderId="0" xfId="2" applyNumberFormat="1" applyFont="1" applyFill="1" applyBorder="1"/>
    <xf numFmtId="0" fontId="6" fillId="0" borderId="0" xfId="2" applyBorder="1"/>
    <xf numFmtId="42" fontId="6" fillId="0" borderId="27" xfId="2" applyNumberFormat="1" applyBorder="1"/>
    <xf numFmtId="0" fontId="10" fillId="4" borderId="28" xfId="2" applyFont="1" applyFill="1" applyBorder="1" applyAlignment="1">
      <alignment horizontal="center" vertical="top" wrapText="1"/>
    </xf>
    <xf numFmtId="0" fontId="10" fillId="4" borderId="29" xfId="2" applyFont="1" applyFill="1" applyBorder="1" applyAlignment="1">
      <alignment horizontal="center" vertical="top" wrapText="1"/>
    </xf>
    <xf numFmtId="0" fontId="6" fillId="0" borderId="30" xfId="2" applyBorder="1"/>
    <xf numFmtId="0" fontId="10" fillId="0" borderId="31" xfId="2" applyFont="1" applyBorder="1" applyAlignment="1">
      <alignment vertical="top"/>
    </xf>
    <xf numFmtId="0" fontId="6" fillId="0" borderId="9" xfId="2" applyBorder="1"/>
    <xf numFmtId="0" fontId="10" fillId="0" borderId="6" xfId="2" applyFont="1" applyBorder="1" applyAlignment="1">
      <alignment horizontal="center" vertical="top" wrapText="1"/>
    </xf>
    <xf numFmtId="0" fontId="23" fillId="0" borderId="33" xfId="14" applyBorder="1"/>
    <xf numFmtId="38" fontId="11" fillId="4" borderId="0" xfId="0" applyNumberFormat="1" applyFont="1" applyFill="1" applyBorder="1" applyAlignment="1">
      <alignment horizontal="center"/>
    </xf>
    <xf numFmtId="0" fontId="9" fillId="7" borderId="0" xfId="2" applyFont="1" applyFill="1" applyAlignment="1">
      <alignment horizontal="center"/>
    </xf>
    <xf numFmtId="0" fontId="9" fillId="7" borderId="0" xfId="2" quotePrefix="1" applyFont="1" applyFill="1" applyAlignment="1">
      <alignment horizontal="center"/>
    </xf>
    <xf numFmtId="0" fontId="9" fillId="0" borderId="0" xfId="14" applyFont="1" applyAlignment="1">
      <alignment horizontal="center" wrapText="1"/>
    </xf>
    <xf numFmtId="42" fontId="23" fillId="0" borderId="0" xfId="14" applyNumberFormat="1"/>
    <xf numFmtId="38" fontId="23" fillId="8" borderId="0" xfId="14" applyNumberFormat="1" applyFill="1"/>
    <xf numFmtId="41" fontId="23" fillId="0" borderId="0" xfId="14" applyNumberFormat="1"/>
    <xf numFmtId="41" fontId="23" fillId="4" borderId="0" xfId="14" applyNumberFormat="1" applyFill="1"/>
    <xf numFmtId="42" fontId="9" fillId="0" borderId="27" xfId="14" applyNumberFormat="1" applyFont="1" applyBorder="1"/>
    <xf numFmtId="0" fontId="9" fillId="8" borderId="0" xfId="14" applyFont="1" applyFill="1"/>
    <xf numFmtId="42" fontId="23" fillId="4" borderId="0" xfId="14" applyNumberFormat="1" applyFill="1"/>
    <xf numFmtId="0" fontId="9" fillId="0" borderId="0" xfId="14" applyFont="1" applyAlignment="1">
      <alignment horizontal="center"/>
    </xf>
    <xf numFmtId="0" fontId="23" fillId="0" borderId="0" xfId="14" applyAlignment="1">
      <alignment horizontal="left"/>
    </xf>
    <xf numFmtId="0" fontId="6" fillId="10" borderId="0" xfId="2" applyFill="1"/>
    <xf numFmtId="0" fontId="23" fillId="10" borderId="0" xfId="14" applyFill="1"/>
    <xf numFmtId="0" fontId="0" fillId="0" borderId="0" xfId="0" applyFont="1" applyProtection="1"/>
    <xf numFmtId="0" fontId="9" fillId="5" borderId="0" xfId="0" applyFont="1" applyFill="1" applyBorder="1"/>
    <xf numFmtId="0" fontId="9" fillId="0" borderId="0" xfId="0" applyFont="1" applyFill="1" applyBorder="1" applyAlignment="1">
      <alignment horizontal="center" wrapText="1"/>
    </xf>
    <xf numFmtId="42" fontId="15" fillId="4" borderId="0" xfId="4" applyNumberFormat="1" applyFont="1" applyFill="1" applyBorder="1"/>
    <xf numFmtId="42" fontId="9" fillId="0" borderId="7" xfId="0" applyNumberFormat="1" applyFont="1" applyFill="1" applyBorder="1" applyAlignment="1">
      <alignment horizontal="center" wrapText="1"/>
    </xf>
    <xf numFmtId="42" fontId="6" fillId="6" borderId="7" xfId="0" applyNumberFormat="1" applyFont="1" applyFill="1" applyBorder="1"/>
    <xf numFmtId="42" fontId="6" fillId="7" borderId="7" xfId="0" applyNumberFormat="1" applyFont="1" applyFill="1" applyBorder="1"/>
    <xf numFmtId="42" fontId="6" fillId="0" borderId="0" xfId="0" applyNumberFormat="1" applyFont="1" applyFill="1" applyBorder="1" applyAlignment="1">
      <alignment horizontal="center" wrapText="1"/>
    </xf>
    <xf numFmtId="42" fontId="15" fillId="4" borderId="7" xfId="4" applyNumberFormat="1" applyFont="1" applyFill="1" applyBorder="1" applyAlignment="1">
      <alignment horizontal="center"/>
    </xf>
    <xf numFmtId="42" fontId="6" fillId="3" borderId="0" xfId="0" applyNumberFormat="1" applyFont="1" applyFill="1"/>
    <xf numFmtId="42" fontId="6" fillId="0" borderId="0" xfId="0" applyNumberFormat="1" applyFont="1" applyFill="1" applyBorder="1"/>
    <xf numFmtId="42" fontId="6" fillId="0" borderId="0" xfId="0" applyNumberFormat="1" applyFont="1" applyFill="1"/>
    <xf numFmtId="0" fontId="0" fillId="0" borderId="32" xfId="2" applyFont="1" applyBorder="1" applyAlignment="1">
      <alignment vertical="top" wrapText="1"/>
    </xf>
    <xf numFmtId="0" fontId="9" fillId="0" borderId="0" xfId="2" applyFont="1"/>
    <xf numFmtId="38" fontId="6" fillId="0" borderId="13" xfId="2" applyNumberFormat="1" applyFont="1" applyFill="1" applyBorder="1" applyAlignment="1">
      <alignment horizontal="center" wrapText="1"/>
    </xf>
    <xf numFmtId="38" fontId="6" fillId="0" borderId="11" xfId="2" applyNumberFormat="1" applyFont="1" applyFill="1" applyBorder="1" applyAlignment="1">
      <alignment horizontal="center" wrapText="1"/>
    </xf>
    <xf numFmtId="38" fontId="6" fillId="0" borderId="14" xfId="2" applyNumberFormat="1" applyFont="1" applyFill="1" applyBorder="1" applyAlignment="1">
      <alignment horizontal="center" wrapText="1"/>
    </xf>
    <xf numFmtId="38" fontId="6" fillId="33" borderId="13" xfId="2" applyNumberFormat="1" applyFont="1" applyFill="1" applyBorder="1" applyAlignment="1">
      <alignment horizontal="center" wrapText="1"/>
    </xf>
    <xf numFmtId="0" fontId="0" fillId="10" borderId="0" xfId="0" applyFill="1"/>
    <xf numFmtId="37" fontId="6" fillId="0" borderId="0" xfId="76" applyNumberFormat="1" applyFont="1" applyFill="1"/>
    <xf numFmtId="166" fontId="6" fillId="0" borderId="0" xfId="0" applyNumberFormat="1" applyFont="1" applyFill="1"/>
    <xf numFmtId="0" fontId="6" fillId="32" borderId="0" xfId="2" applyFont="1" applyFill="1"/>
    <xf numFmtId="42" fontId="6" fillId="0" borderId="0" xfId="0" applyNumberFormat="1" applyFont="1" applyAlignment="1"/>
    <xf numFmtId="0" fontId="0" fillId="0" borderId="0" xfId="2" applyFont="1"/>
    <xf numFmtId="0" fontId="6" fillId="0" borderId="0" xfId="77" applyAlignment="1">
      <alignment horizontal="center"/>
    </xf>
    <xf numFmtId="0" fontId="6" fillId="0" borderId="0" xfId="77"/>
    <xf numFmtId="0" fontId="0" fillId="0" borderId="0" xfId="77" applyFont="1"/>
    <xf numFmtId="0" fontId="6" fillId="0" borderId="0" xfId="2" applyAlignment="1">
      <alignment horizontal="center" wrapText="1"/>
    </xf>
    <xf numFmtId="0" fontId="9" fillId="0" borderId="6" xfId="2" applyFont="1" applyBorder="1" applyAlignment="1">
      <alignment horizontal="center" wrapText="1"/>
    </xf>
    <xf numFmtId="0" fontId="9" fillId="0" borderId="0" xfId="77" applyFont="1" applyAlignment="1">
      <alignment horizontal="center"/>
    </xf>
    <xf numFmtId="0" fontId="9" fillId="0" borderId="0" xfId="77" applyFont="1" applyAlignment="1">
      <alignment horizontal="center" wrapText="1"/>
    </xf>
    <xf numFmtId="49" fontId="6" fillId="0" borderId="0" xfId="2" applyNumberFormat="1" applyAlignment="1">
      <alignment horizontal="center"/>
    </xf>
    <xf numFmtId="38" fontId="6" fillId="8" borderId="0" xfId="77" applyNumberFormat="1" applyFill="1"/>
    <xf numFmtId="42" fontId="6" fillId="4" borderId="0" xfId="77" applyNumberFormat="1" applyFill="1"/>
    <xf numFmtId="41" fontId="6" fillId="4" borderId="0" xfId="77" applyNumberFormat="1" applyFill="1"/>
    <xf numFmtId="0" fontId="9" fillId="8" borderId="0" xfId="77" applyFont="1" applyFill="1"/>
    <xf numFmtId="42" fontId="9" fillId="0" borderId="27" xfId="77" applyNumberFormat="1" applyFont="1" applyBorder="1"/>
    <xf numFmtId="0" fontId="6" fillId="0" borderId="0" xfId="77" applyAlignment="1">
      <alignment horizontal="left"/>
    </xf>
    <xf numFmtId="42" fontId="6" fillId="0" borderId="0" xfId="77" applyNumberFormat="1"/>
    <xf numFmtId="0" fontId="6" fillId="4" borderId="0" xfId="77" applyFill="1"/>
    <xf numFmtId="0" fontId="9" fillId="4" borderId="0" xfId="77" applyFont="1" applyFill="1" applyAlignment="1">
      <alignment horizontal="center"/>
    </xf>
    <xf numFmtId="0" fontId="0" fillId="0" borderId="0" xfId="77" applyFont="1" applyAlignment="1">
      <alignment horizontal="center"/>
    </xf>
    <xf numFmtId="0" fontId="6" fillId="4" borderId="0" xfId="77" applyFill="1" applyAlignment="1">
      <alignment horizontal="left"/>
    </xf>
    <xf numFmtId="0" fontId="0" fillId="4" borderId="0" xfId="77" applyFont="1" applyFill="1"/>
    <xf numFmtId="0" fontId="9" fillId="4" borderId="0" xfId="77" applyFont="1" applyFill="1"/>
    <xf numFmtId="41" fontId="0" fillId="4" borderId="0" xfId="77" applyNumberFormat="1" applyFont="1" applyFill="1" applyBorder="1" applyAlignment="1">
      <alignment horizontal="center"/>
    </xf>
    <xf numFmtId="0" fontId="0" fillId="0" borderId="0" xfId="14" applyFont="1"/>
    <xf numFmtId="37" fontId="6" fillId="0" borderId="0" xfId="0" applyNumberFormat="1" applyFont="1" applyFill="1"/>
    <xf numFmtId="0" fontId="6" fillId="5" borderId="0" xfId="2" applyFill="1"/>
    <xf numFmtId="0" fontId="6" fillId="7" borderId="0" xfId="2" applyFill="1"/>
    <xf numFmtId="0" fontId="6" fillId="7" borderId="0" xfId="2" applyFill="1" applyAlignment="1">
      <alignment horizontal="center"/>
    </xf>
    <xf numFmtId="41" fontId="9" fillId="7" borderId="0" xfId="2" applyNumberFormat="1" applyFont="1" applyFill="1"/>
    <xf numFmtId="43" fontId="6" fillId="7" borderId="0" xfId="2" applyNumberFormat="1" applyFill="1"/>
    <xf numFmtId="43" fontId="9" fillId="0" borderId="0" xfId="2" applyNumberFormat="1" applyFont="1" applyBorder="1"/>
    <xf numFmtId="0" fontId="6" fillId="32" borderId="0" xfId="2" applyFill="1" applyAlignment="1">
      <alignment horizontal="center"/>
    </xf>
    <xf numFmtId="167" fontId="6" fillId="7" borderId="0" xfId="72" applyNumberFormat="1" applyFill="1"/>
    <xf numFmtId="0" fontId="6" fillId="0" borderId="0" xfId="2" applyFill="1" applyBorder="1"/>
    <xf numFmtId="0" fontId="6" fillId="0" borderId="0" xfId="2" applyFill="1" applyBorder="1" applyAlignment="1">
      <alignment horizontal="left"/>
    </xf>
    <xf numFmtId="0" fontId="6" fillId="0" borderId="0" xfId="2" applyFill="1" applyBorder="1" applyAlignment="1">
      <alignment horizontal="center"/>
    </xf>
    <xf numFmtId="0" fontId="6" fillId="0" borderId="0" xfId="2" applyFill="1" applyBorder="1" applyAlignment="1">
      <alignment wrapText="1"/>
    </xf>
    <xf numFmtId="0" fontId="6" fillId="0" borderId="0" xfId="59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/>
    <xf numFmtId="0" fontId="9" fillId="0" borderId="0" xfId="59" applyFont="1" applyFill="1" applyBorder="1" applyAlignment="1">
      <alignment wrapText="1"/>
    </xf>
    <xf numFmtId="43" fontId="6" fillId="7" borderId="0" xfId="1" applyFill="1"/>
    <xf numFmtId="0" fontId="6" fillId="0" borderId="27" xfId="2" applyBorder="1" applyAlignment="1">
      <alignment horizontal="center"/>
    </xf>
    <xf numFmtId="0" fontId="6" fillId="0" borderId="27" xfId="2" applyFont="1" applyBorder="1" applyAlignment="1">
      <alignment horizontal="center"/>
    </xf>
    <xf numFmtId="0" fontId="9" fillId="0" borderId="27" xfId="2" applyFont="1" applyBorder="1"/>
    <xf numFmtId="37" fontId="6" fillId="7" borderId="0" xfId="2" applyNumberFormat="1" applyFill="1"/>
    <xf numFmtId="43" fontId="6" fillId="4" borderId="0" xfId="1" applyFill="1"/>
    <xf numFmtId="41" fontId="6" fillId="5" borderId="25" xfId="1" applyNumberFormat="1" applyFill="1" applyBorder="1"/>
    <xf numFmtId="41" fontId="6" fillId="5" borderId="0" xfId="1" applyNumberFormat="1" applyFill="1" applyBorder="1"/>
    <xf numFmtId="38" fontId="6" fillId="7" borderId="6" xfId="2" applyNumberFormat="1" applyFont="1" applyFill="1" applyBorder="1"/>
    <xf numFmtId="0" fontId="6" fillId="0" borderId="0" xfId="2" applyFill="1"/>
    <xf numFmtId="0" fontId="6" fillId="0" borderId="0" xfId="2" applyFill="1" applyAlignment="1">
      <alignment horizontal="center"/>
    </xf>
    <xf numFmtId="0" fontId="9" fillId="0" borderId="0" xfId="2" applyFont="1" applyBorder="1" applyAlignment="1">
      <alignment horizontal="center"/>
    </xf>
    <xf numFmtId="2" fontId="13" fillId="0" borderId="0" xfId="0" quotePrefix="1" applyNumberFormat="1" applyFont="1" applyAlignment="1">
      <alignment horizontal="center" wrapText="1"/>
    </xf>
    <xf numFmtId="0" fontId="0" fillId="0" borderId="0" xfId="0" quotePrefix="1" applyNumberFormat="1" applyBorder="1" applyAlignment="1">
      <alignment horizontal="center" wrapText="1"/>
    </xf>
    <xf numFmtId="0" fontId="6" fillId="0" borderId="0" xfId="2" applyAlignment="1">
      <alignment vertical="center"/>
    </xf>
    <xf numFmtId="0" fontId="6" fillId="0" borderId="0" xfId="2" applyAlignment="1"/>
    <xf numFmtId="0" fontId="8" fillId="0" borderId="0" xfId="2" applyFont="1" applyBorder="1" applyAlignment="1">
      <alignment horizontal="center"/>
    </xf>
    <xf numFmtId="0" fontId="9" fillId="7" borderId="0" xfId="2" applyFont="1" applyFill="1"/>
    <xf numFmtId="0" fontId="9" fillId="4" borderId="0" xfId="77" applyFont="1" applyFill="1" applyBorder="1" applyAlignment="1">
      <alignment horizontal="center"/>
    </xf>
    <xf numFmtId="0" fontId="9" fillId="0" borderId="0" xfId="2" applyFont="1" applyBorder="1" applyAlignment="1">
      <alignment horizontal="center" wrapText="1"/>
    </xf>
    <xf numFmtId="0" fontId="6" fillId="0" borderId="6" xfId="2" applyBorder="1" applyAlignment="1">
      <alignment horizontal="center" wrapText="1"/>
    </xf>
    <xf numFmtId="38" fontId="43" fillId="7" borderId="0" xfId="1" applyNumberFormat="1" applyFont="1" applyFill="1" applyAlignment="1" applyProtection="1"/>
    <xf numFmtId="164" fontId="44" fillId="0" borderId="23" xfId="78" applyNumberFormat="1" applyFont="1" applyFill="1" applyBorder="1" applyAlignment="1" applyProtection="1">
      <alignment horizontal="center"/>
    </xf>
    <xf numFmtId="0" fontId="9" fillId="0" borderId="0" xfId="2" applyFont="1" applyBorder="1"/>
    <xf numFmtId="0" fontId="6" fillId="0" borderId="0" xfId="2" applyAlignment="1">
      <alignment horizontal="center" vertical="top"/>
    </xf>
    <xf numFmtId="0" fontId="6" fillId="0" borderId="0" xfId="2" applyBorder="1" applyAlignment="1">
      <alignment horizontal="center"/>
    </xf>
    <xf numFmtId="0" fontId="6" fillId="0" borderId="26" xfId="2" applyBorder="1" applyAlignment="1">
      <alignment horizontal="center"/>
    </xf>
    <xf numFmtId="0" fontId="8" fillId="8" borderId="0" xfId="2" applyFont="1" applyFill="1" applyBorder="1" applyAlignment="1">
      <alignment vertical="top" wrapText="1"/>
    </xf>
    <xf numFmtId="0" fontId="45" fillId="0" borderId="0" xfId="83" applyBorder="1" applyAlignment="1" applyProtection="1">
      <alignment horizontal="center" vertical="top" wrapText="1"/>
    </xf>
    <xf numFmtId="0" fontId="45" fillId="0" borderId="26" xfId="83" applyBorder="1" applyAlignment="1" applyProtection="1">
      <alignment horizontal="center" vertical="top" wrapText="1"/>
    </xf>
    <xf numFmtId="0" fontId="45" fillId="0" borderId="0" xfId="83" applyAlignment="1" applyProtection="1">
      <alignment horizontal="center" vertical="top"/>
    </xf>
    <xf numFmtId="0" fontId="45" fillId="0" borderId="0" xfId="83" applyBorder="1" applyAlignment="1" applyProtection="1">
      <alignment vertical="top" wrapText="1"/>
    </xf>
    <xf numFmtId="0" fontId="10" fillId="0" borderId="26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8" fillId="0" borderId="26" xfId="2" applyFont="1" applyBorder="1" applyAlignment="1">
      <alignment horizontal="center" vertical="top" wrapText="1"/>
    </xf>
    <xf numFmtId="0" fontId="46" fillId="8" borderId="0" xfId="84" applyFill="1"/>
    <xf numFmtId="0" fontId="45" fillId="0" borderId="0" xfId="83" applyAlignment="1" applyProtection="1">
      <alignment horizontal="center"/>
    </xf>
    <xf numFmtId="0" fontId="45" fillId="0" borderId="26" xfId="83" applyBorder="1" applyAlignment="1" applyProtection="1">
      <alignment horizontal="center" wrapText="1"/>
    </xf>
    <xf numFmtId="0" fontId="45" fillId="0" borderId="0" xfId="83" applyBorder="1" applyAlignment="1" applyProtection="1">
      <alignment horizontal="center" wrapText="1"/>
    </xf>
    <xf numFmtId="0" fontId="45" fillId="0" borderId="15" xfId="83" applyBorder="1" applyAlignment="1" applyProtection="1">
      <alignment horizontal="center" wrapText="1"/>
    </xf>
    <xf numFmtId="0" fontId="8" fillId="0" borderId="0" xfId="2" applyFont="1" applyFill="1" applyBorder="1" applyAlignment="1">
      <alignment vertical="top" wrapText="1"/>
    </xf>
    <xf numFmtId="0" fontId="44" fillId="0" borderId="0" xfId="78" applyBorder="1" applyAlignment="1" applyProtection="1">
      <alignment vertical="top" wrapText="1"/>
    </xf>
    <xf numFmtId="0" fontId="10" fillId="0" borderId="0" xfId="2" applyFont="1" applyBorder="1" applyAlignment="1">
      <alignment horizontal="center" wrapText="1"/>
    </xf>
    <xf numFmtId="0" fontId="6" fillId="34" borderId="13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0" xfId="0" applyFont="1" applyBorder="1"/>
    <xf numFmtId="0" fontId="6" fillId="0" borderId="0" xfId="66"/>
    <xf numFmtId="0" fontId="10" fillId="0" borderId="0" xfId="84" applyFont="1"/>
    <xf numFmtId="164" fontId="44" fillId="0" borderId="0" xfId="78" applyNumberFormat="1" applyFont="1" applyFill="1" applyBorder="1" applyAlignment="1" applyProtection="1">
      <alignment horizontal="center"/>
    </xf>
    <xf numFmtId="0" fontId="10" fillId="0" borderId="0" xfId="66" applyFont="1"/>
    <xf numFmtId="0" fontId="10" fillId="0" borderId="0" xfId="66" applyFont="1" applyAlignment="1">
      <alignment horizontal="center"/>
    </xf>
    <xf numFmtId="0" fontId="6" fillId="33" borderId="0" xfId="84" applyFont="1" applyFill="1" applyAlignment="1"/>
    <xf numFmtId="39" fontId="9" fillId="0" borderId="0" xfId="84" applyNumberFormat="1" applyFont="1" applyAlignment="1">
      <alignment horizontal="center"/>
    </xf>
    <xf numFmtId="0" fontId="46" fillId="0" borderId="11" xfId="84" applyBorder="1" applyAlignment="1"/>
    <xf numFmtId="0" fontId="46" fillId="0" borderId="14" xfId="84" applyBorder="1" applyAlignment="1"/>
    <xf numFmtId="0" fontId="46" fillId="0" borderId="0" xfId="84"/>
    <xf numFmtId="0" fontId="9" fillId="0" borderId="0" xfId="84" applyFont="1" applyAlignment="1">
      <alignment horizontal="center"/>
    </xf>
    <xf numFmtId="0" fontId="9" fillId="0" borderId="0" xfId="84" applyFont="1" applyAlignment="1">
      <alignment horizontal="center" wrapText="1"/>
    </xf>
    <xf numFmtId="0" fontId="6" fillId="0" borderId="0" xfId="84" applyFont="1" applyAlignment="1">
      <alignment horizontal="center" wrapText="1"/>
    </xf>
    <xf numFmtId="0" fontId="47" fillId="0" borderId="0" xfId="84" applyFont="1" applyAlignment="1">
      <alignment horizontal="center"/>
    </xf>
    <xf numFmtId="39" fontId="9" fillId="0" borderId="0" xfId="84" applyNumberFormat="1" applyFont="1" applyBorder="1" applyAlignment="1">
      <alignment horizontal="center"/>
    </xf>
    <xf numFmtId="0" fontId="46" fillId="0" borderId="11" xfId="84" applyBorder="1" applyAlignment="1">
      <alignment horizontal="center"/>
    </xf>
    <xf numFmtId="0" fontId="9" fillId="33" borderId="11" xfId="84" applyNumberFormat="1" applyFont="1" applyFill="1" applyBorder="1" applyAlignment="1">
      <alignment horizontal="center" wrapText="1"/>
    </xf>
    <xf numFmtId="0" fontId="49" fillId="0" borderId="14" xfId="85" applyFont="1" applyBorder="1"/>
    <xf numFmtId="0" fontId="6" fillId="0" borderId="0" xfId="81" applyFont="1"/>
    <xf numFmtId="0" fontId="6" fillId="0" borderId="0" xfId="66" applyAlignment="1">
      <alignment horizontal="center"/>
    </xf>
    <xf numFmtId="0" fontId="49" fillId="0" borderId="0" xfId="85" applyFont="1"/>
    <xf numFmtId="0" fontId="6" fillId="35" borderId="0" xfId="66" applyFill="1" applyAlignment="1">
      <alignment horizontal="center"/>
    </xf>
    <xf numFmtId="3" fontId="6" fillId="35" borderId="0" xfId="60" applyNumberFormat="1" applyFont="1" applyFill="1"/>
    <xf numFmtId="3" fontId="6" fillId="35" borderId="0" xfId="81" applyNumberFormat="1" applyFont="1" applyFill="1"/>
    <xf numFmtId="0" fontId="6" fillId="35" borderId="0" xfId="60" applyFont="1" applyFill="1"/>
    <xf numFmtId="4" fontId="6" fillId="35" borderId="0" xfId="60" applyNumberFormat="1" applyFont="1" applyFill="1"/>
    <xf numFmtId="0" fontId="6" fillId="0" borderId="0" xfId="60" applyFont="1"/>
    <xf numFmtId="0" fontId="6" fillId="0" borderId="0" xfId="84" applyFont="1"/>
    <xf numFmtId="3" fontId="46" fillId="0" borderId="0" xfId="84" applyNumberFormat="1"/>
    <xf numFmtId="3" fontId="6" fillId="0" borderId="0" xfId="81" applyNumberFormat="1" applyFont="1"/>
    <xf numFmtId="4" fontId="6" fillId="0" borderId="0" xfId="60" applyNumberFormat="1" applyFont="1"/>
    <xf numFmtId="0" fontId="6" fillId="0" borderId="0" xfId="60" applyFont="1" applyAlignment="1">
      <alignment horizontal="center"/>
    </xf>
    <xf numFmtId="4" fontId="46" fillId="0" borderId="0" xfId="84" applyNumberFormat="1"/>
    <xf numFmtId="3" fontId="6" fillId="0" borderId="0" xfId="84" applyNumberFormat="1" applyFont="1"/>
    <xf numFmtId="0" fontId="4" fillId="0" borderId="0" xfId="85"/>
    <xf numFmtId="0" fontId="50" fillId="0" borderId="0" xfId="85" applyFont="1"/>
    <xf numFmtId="168" fontId="6" fillId="0" borderId="0" xfId="84" applyNumberFormat="1" applyFont="1" applyAlignment="1"/>
    <xf numFmtId="3" fontId="6" fillId="35" borderId="0" xfId="84" applyNumberFormat="1" applyFont="1" applyFill="1"/>
    <xf numFmtId="4" fontId="6" fillId="4" borderId="0" xfId="60" applyNumberFormat="1" applyFont="1" applyFill="1"/>
    <xf numFmtId="3" fontId="6" fillId="0" borderId="0" xfId="60" applyNumberFormat="1" applyFont="1"/>
    <xf numFmtId="4" fontId="6" fillId="0" borderId="11" xfId="60" applyNumberFormat="1" applyFont="1" applyBorder="1"/>
    <xf numFmtId="4" fontId="9" fillId="0" borderId="11" xfId="60" applyNumberFormat="1" applyFont="1" applyBorder="1"/>
    <xf numFmtId="0" fontId="6" fillId="0" borderId="0" xfId="66" applyFont="1"/>
    <xf numFmtId="38" fontId="0" fillId="0" borderId="13" xfId="0" applyNumberFormat="1" applyFont="1" applyFill="1" applyBorder="1"/>
    <xf numFmtId="38" fontId="9" fillId="0" borderId="14" xfId="0" applyNumberFormat="1" applyFont="1" applyFill="1" applyBorder="1"/>
    <xf numFmtId="0" fontId="6" fillId="0" borderId="11" xfId="0" applyFont="1" applyBorder="1"/>
    <xf numFmtId="41" fontId="9" fillId="0" borderId="11" xfId="0" applyNumberFormat="1" applyFont="1" applyFill="1" applyBorder="1"/>
    <xf numFmtId="39" fontId="9" fillId="0" borderId="10" xfId="0" applyNumberFormat="1" applyFont="1" applyBorder="1"/>
    <xf numFmtId="0" fontId="6" fillId="0" borderId="11" xfId="0" applyFont="1" applyFill="1" applyBorder="1"/>
    <xf numFmtId="0" fontId="0" fillId="33" borderId="8" xfId="0" quotePrefix="1" applyNumberFormat="1" applyFill="1" applyBorder="1" applyAlignment="1">
      <alignment horizontal="center" wrapText="1"/>
    </xf>
    <xf numFmtId="0" fontId="15" fillId="0" borderId="8" xfId="0" applyFont="1" applyBorder="1"/>
    <xf numFmtId="0" fontId="9" fillId="33" borderId="8" xfId="0" quotePrefix="1" applyNumberFormat="1" applyFont="1" applyFill="1" applyBorder="1" applyAlignment="1">
      <alignment horizontal="center" wrapText="1"/>
    </xf>
    <xf numFmtId="42" fontId="13" fillId="4" borderId="0" xfId="0" applyNumberFormat="1" applyFont="1" applyFill="1" applyBorder="1" applyAlignment="1">
      <alignment horizontal="center"/>
    </xf>
    <xf numFmtId="169" fontId="9" fillId="0" borderId="10" xfId="0" applyNumberFormat="1" applyFont="1" applyBorder="1"/>
    <xf numFmtId="0" fontId="0" fillId="0" borderId="8" xfId="0" quotePrefix="1" applyNumberFormat="1" applyFill="1" applyBorder="1" applyAlignment="1">
      <alignment horizontal="center" wrapText="1"/>
    </xf>
    <xf numFmtId="39" fontId="0" fillId="0" borderId="7" xfId="0" applyNumberFormat="1" applyFont="1" applyFill="1" applyBorder="1"/>
    <xf numFmtId="0" fontId="0" fillId="0" borderId="10" xfId="0" applyFont="1" applyBorder="1" applyAlignment="1">
      <alignment horizontal="center"/>
    </xf>
    <xf numFmtId="170" fontId="6" fillId="7" borderId="0" xfId="2" applyNumberFormat="1" applyFont="1" applyFill="1" applyAlignment="1">
      <alignment horizontal="center"/>
    </xf>
    <xf numFmtId="170" fontId="6" fillId="0" borderId="27" xfId="2" applyNumberFormat="1" applyBorder="1" applyAlignment="1">
      <alignment horizontal="center"/>
    </xf>
    <xf numFmtId="42" fontId="6" fillId="0" borderId="6" xfId="0" applyNumberFormat="1" applyFont="1" applyFill="1" applyBorder="1"/>
    <xf numFmtId="169" fontId="9" fillId="0" borderId="7" xfId="0" applyNumberFormat="1" applyFont="1" applyBorder="1"/>
    <xf numFmtId="0" fontId="0" fillId="0" borderId="0" xfId="0" applyFont="1" applyBorder="1" applyAlignment="1">
      <alignment horizontal="center"/>
    </xf>
    <xf numFmtId="39" fontId="9" fillId="33" borderId="7" xfId="0" quotePrefix="1" applyNumberFormat="1" applyFont="1" applyFill="1" applyBorder="1" applyAlignment="1">
      <alignment horizontal="center" wrapText="1"/>
    </xf>
    <xf numFmtId="169" fontId="0" fillId="33" borderId="7" xfId="0" quotePrefix="1" applyNumberFormat="1" applyFill="1" applyBorder="1" applyAlignment="1">
      <alignment horizontal="center" wrapText="1"/>
    </xf>
    <xf numFmtId="1" fontId="6" fillId="0" borderId="0" xfId="2" applyNumberFormat="1"/>
    <xf numFmtId="0" fontId="0" fillId="0" borderId="0" xfId="59" applyFont="1" applyFill="1" applyBorder="1" applyAlignment="1">
      <alignment wrapText="1"/>
    </xf>
    <xf numFmtId="0" fontId="13" fillId="0" borderId="0" xfId="2" applyFont="1" applyFill="1" applyBorder="1" applyAlignment="1">
      <alignment horizontal="center"/>
    </xf>
    <xf numFmtId="42" fontId="6" fillId="0" borderId="0" xfId="2" applyNumberFormat="1" applyBorder="1" applyAlignment="1">
      <alignment horizontal="center"/>
    </xf>
    <xf numFmtId="0" fontId="0" fillId="0" borderId="0" xfId="60" applyFont="1"/>
    <xf numFmtId="0" fontId="0" fillId="0" borderId="0" xfId="2" applyFont="1" applyAlignment="1">
      <alignment horizontal="center"/>
    </xf>
    <xf numFmtId="170" fontId="23" fillId="0" borderId="0" xfId="14" applyNumberFormat="1" applyAlignment="1">
      <alignment horizontal="center"/>
    </xf>
    <xf numFmtId="170" fontId="6" fillId="0" borderId="0" xfId="0" applyNumberFormat="1" applyFont="1" applyFill="1"/>
    <xf numFmtId="169" fontId="9" fillId="0" borderId="10" xfId="0" applyNumberFormat="1" applyFont="1" applyBorder="1" applyAlignment="1">
      <alignment horizontal="center"/>
    </xf>
    <xf numFmtId="0" fontId="0" fillId="0" borderId="0" xfId="0" applyFont="1" applyFill="1"/>
    <xf numFmtId="0" fontId="15" fillId="0" borderId="13" xfId="0" applyFont="1" applyBorder="1" applyAlignment="1">
      <alignment horizontal="center" wrapText="1"/>
    </xf>
    <xf numFmtId="0" fontId="49" fillId="0" borderId="0" xfId="82" applyFont="1"/>
    <xf numFmtId="4" fontId="0" fillId="35" borderId="0" xfId="0" applyNumberFormat="1" applyFill="1"/>
    <xf numFmtId="2" fontId="49" fillId="0" borderId="0" xfId="82" applyNumberFormat="1" applyFont="1"/>
    <xf numFmtId="2" fontId="5" fillId="0" borderId="0" xfId="82" applyNumberFormat="1"/>
    <xf numFmtId="2" fontId="50" fillId="0" borderId="0" xfId="82" applyNumberFormat="1" applyFont="1"/>
    <xf numFmtId="171" fontId="9" fillId="7" borderId="0" xfId="2" applyNumberFormat="1" applyFont="1" applyFill="1"/>
    <xf numFmtId="0" fontId="6" fillId="33" borderId="0" xfId="0" applyFont="1" applyFill="1" applyAlignment="1">
      <alignment horizontal="center"/>
    </xf>
    <xf numFmtId="0" fontId="0" fillId="33" borderId="0" xfId="0" applyFill="1"/>
    <xf numFmtId="0" fontId="0" fillId="0" borderId="0" xfId="0" applyFill="1" applyAlignment="1">
      <alignment horizontal="center"/>
    </xf>
    <xf numFmtId="41" fontId="6" fillId="3" borderId="5" xfId="0" applyNumberFormat="1" applyFont="1" applyFill="1" applyBorder="1"/>
    <xf numFmtId="38" fontId="6" fillId="0" borderId="0" xfId="2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44" fontId="14" fillId="0" borderId="0" xfId="0" applyNumberFormat="1" applyFont="1" applyFill="1"/>
    <xf numFmtId="0" fontId="6" fillId="0" borderId="0" xfId="0" applyFont="1" applyProtection="1"/>
    <xf numFmtId="172" fontId="53" fillId="0" borderId="6" xfId="0" applyNumberFormat="1" applyFont="1" applyFill="1" applyBorder="1" applyAlignment="1" applyProtection="1">
      <alignment horizontal="center" vertical="center"/>
    </xf>
    <xf numFmtId="38" fontId="53" fillId="0" borderId="6" xfId="76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8" fontId="6" fillId="8" borderId="0" xfId="77" applyNumberFormat="1" applyFill="1" applyBorder="1"/>
    <xf numFmtId="42" fontId="0" fillId="0" borderId="0" xfId="0" applyNumberFormat="1"/>
    <xf numFmtId="164" fontId="54" fillId="0" borderId="0" xfId="1" applyNumberFormat="1" applyFont="1" applyFill="1" applyBorder="1" applyProtection="1"/>
    <xf numFmtId="41" fontId="0" fillId="0" borderId="0" xfId="0" applyNumberFormat="1"/>
    <xf numFmtId="172" fontId="55" fillId="0" borderId="0" xfId="0" applyNumberFormat="1" applyFont="1" applyFill="1" applyBorder="1" applyProtection="1"/>
    <xf numFmtId="172" fontId="55" fillId="0" borderId="0" xfId="0" applyNumberFormat="1" applyFont="1" applyFill="1" applyBorder="1" applyAlignment="1" applyProtection="1">
      <alignment horizontal="center"/>
    </xf>
    <xf numFmtId="172" fontId="53" fillId="0" borderId="0" xfId="0" applyNumberFormat="1" applyFont="1" applyFill="1" applyBorder="1" applyAlignment="1" applyProtection="1">
      <alignment horizontal="left"/>
    </xf>
    <xf numFmtId="169" fontId="56" fillId="0" borderId="27" xfId="76" applyNumberFormat="1" applyFont="1" applyFill="1" applyBorder="1"/>
    <xf numFmtId="0" fontId="0" fillId="0" borderId="5" xfId="0" applyBorder="1" applyAlignment="1">
      <alignment horizontal="center"/>
    </xf>
    <xf numFmtId="0" fontId="0" fillId="0" borderId="0" xfId="0" applyFont="1" applyAlignment="1">
      <alignment horizontal="center"/>
    </xf>
    <xf numFmtId="0" fontId="45" fillId="0" borderId="0" xfId="83"/>
    <xf numFmtId="169" fontId="0" fillId="0" borderId="0" xfId="0" applyNumberFormat="1"/>
    <xf numFmtId="0" fontId="10" fillId="0" borderId="0" xfId="0" applyFont="1" applyAlignment="1"/>
    <xf numFmtId="170" fontId="47" fillId="0" borderId="0" xfId="66" applyNumberFormat="1" applyFont="1" applyAlignment="1">
      <alignment horizontal="center"/>
    </xf>
    <xf numFmtId="170" fontId="6" fillId="0" borderId="0" xfId="66" applyNumberFormat="1"/>
    <xf numFmtId="0" fontId="0" fillId="35" borderId="0" xfId="0" applyFill="1"/>
    <xf numFmtId="170" fontId="6" fillId="0" borderId="0" xfId="60" applyNumberFormat="1" applyFont="1"/>
    <xf numFmtId="0" fontId="6" fillId="35" borderId="0" xfId="0" applyFont="1" applyFill="1"/>
    <xf numFmtId="170" fontId="6" fillId="0" borderId="0" xfId="81" applyNumberFormat="1" applyFont="1"/>
    <xf numFmtId="170" fontId="6" fillId="0" borderId="0" xfId="66" applyNumberFormat="1" applyFont="1"/>
    <xf numFmtId="0" fontId="48" fillId="0" borderId="0" xfId="84" applyFont="1" applyAlignment="1"/>
    <xf numFmtId="0" fontId="6" fillId="36" borderId="0" xfId="66" applyFill="1" applyAlignment="1">
      <alignment horizontal="center"/>
    </xf>
    <xf numFmtId="0" fontId="9" fillId="0" borderId="0" xfId="66" applyFont="1" applyAlignment="1">
      <alignment horizontal="center" wrapText="1"/>
    </xf>
    <xf numFmtId="39" fontId="9" fillId="0" borderId="6" xfId="0" applyNumberFormat="1" applyFont="1" applyBorder="1" applyAlignment="1">
      <alignment horizontal="center" wrapText="1"/>
    </xf>
    <xf numFmtId="14" fontId="6" fillId="7" borderId="0" xfId="2" applyNumberFormat="1" applyFill="1"/>
    <xf numFmtId="37" fontId="6" fillId="0" borderId="0" xfId="0" applyNumberFormat="1" applyFont="1"/>
    <xf numFmtId="0" fontId="0" fillId="0" borderId="0" xfId="2" applyFont="1" applyAlignment="1">
      <alignment horizontal="center" wrapText="1"/>
    </xf>
    <xf numFmtId="0" fontId="0" fillId="0" borderId="0" xfId="0" applyFont="1" applyFill="1" applyAlignment="1">
      <alignment horizontal="center"/>
    </xf>
    <xf numFmtId="0" fontId="0" fillId="7" borderId="0" xfId="2" applyFont="1" applyFill="1"/>
    <xf numFmtId="41" fontId="6" fillId="7" borderId="0" xfId="2" applyNumberFormat="1" applyFill="1"/>
    <xf numFmtId="170" fontId="6" fillId="0" borderId="0" xfId="2" applyNumberFormat="1" applyAlignment="1">
      <alignment horizontal="center"/>
    </xf>
    <xf numFmtId="0" fontId="0" fillId="0" borderId="0" xfId="2" applyNumberFormat="1" applyFont="1" applyAlignment="1">
      <alignment horizontal="center"/>
    </xf>
    <xf numFmtId="164" fontId="54" fillId="10" borderId="0" xfId="1" applyNumberFormat="1" applyFont="1" applyFill="1" applyBorder="1" applyProtection="1"/>
    <xf numFmtId="0" fontId="6" fillId="0" borderId="0" xfId="2" applyBorder="1" applyAlignment="1">
      <alignment wrapText="1"/>
    </xf>
    <xf numFmtId="0" fontId="6" fillId="0" borderId="0" xfId="2" applyBorder="1" applyAlignment="1">
      <alignment horizontal="right"/>
    </xf>
    <xf numFmtId="0" fontId="6" fillId="0" borderId="0" xfId="2" applyBorder="1" applyAlignment="1"/>
    <xf numFmtId="0" fontId="6" fillId="0" borderId="10" xfId="2" applyFont="1" applyFill="1" applyBorder="1" applyAlignment="1">
      <alignment horizontal="center" wrapText="1"/>
    </xf>
    <xf numFmtId="0" fontId="10" fillId="8" borderId="0" xfId="2" applyFont="1" applyFill="1" applyBorder="1" applyAlignment="1">
      <alignment horizontal="center" vertical="top" wrapText="1"/>
    </xf>
    <xf numFmtId="0" fontId="10" fillId="8" borderId="0" xfId="2" applyFont="1" applyFill="1" applyBorder="1" applyAlignment="1">
      <alignment vertical="top" wrapText="1"/>
    </xf>
    <xf numFmtId="170" fontId="6" fillId="0" borderId="0" xfId="2" applyNumberFormat="1" applyBorder="1" applyAlignment="1">
      <alignment horizontal="right"/>
    </xf>
    <xf numFmtId="42" fontId="6" fillId="4" borderId="0" xfId="2" applyNumberFormat="1" applyFill="1" applyBorder="1"/>
    <xf numFmtId="42" fontId="10" fillId="0" borderId="0" xfId="2" applyNumberFormat="1" applyFont="1" applyFill="1" applyBorder="1" applyAlignment="1">
      <alignment horizontal="center" vertical="top" wrapText="1"/>
    </xf>
    <xf numFmtId="42" fontId="6" fillId="0" borderId="0" xfId="2" applyNumberFormat="1" applyFill="1" applyBorder="1"/>
    <xf numFmtId="42" fontId="6" fillId="0" borderId="0" xfId="2" applyNumberFormat="1" applyFill="1" applyBorder="1" applyAlignment="1">
      <alignment horizontal="center"/>
    </xf>
    <xf numFmtId="0" fontId="8" fillId="4" borderId="0" xfId="2" applyFont="1" applyFill="1" applyBorder="1" applyAlignment="1">
      <alignment vertical="top" wrapText="1"/>
    </xf>
    <xf numFmtId="37" fontId="6" fillId="0" borderId="0" xfId="2" applyNumberFormat="1" applyFill="1" applyBorder="1"/>
    <xf numFmtId="170" fontId="6" fillId="7" borderId="0" xfId="2" applyNumberFormat="1" applyFont="1" applyFill="1" applyBorder="1" applyAlignment="1">
      <alignment horizontal="right"/>
    </xf>
    <xf numFmtId="42" fontId="6" fillId="0" borderId="6" xfId="2" applyNumberFormat="1" applyBorder="1"/>
    <xf numFmtId="0" fontId="6" fillId="0" borderId="6" xfId="2" applyBorder="1"/>
    <xf numFmtId="0" fontId="6" fillId="0" borderId="6" xfId="2" applyBorder="1" applyAlignment="1">
      <alignment wrapText="1"/>
    </xf>
    <xf numFmtId="0" fontId="6" fillId="0" borderId="6" xfId="2" applyBorder="1" applyAlignment="1">
      <alignment horizontal="right"/>
    </xf>
    <xf numFmtId="42" fontId="6" fillId="0" borderId="0" xfId="2" applyNumberFormat="1" applyBorder="1"/>
    <xf numFmtId="0" fontId="6" fillId="0" borderId="0" xfId="2" applyNumberFormat="1" applyBorder="1" applyAlignment="1">
      <alignment horizontal="center"/>
    </xf>
    <xf numFmtId="14" fontId="6" fillId="0" borderId="0" xfId="2" applyNumberFormat="1" applyBorder="1"/>
    <xf numFmtId="170" fontId="46" fillId="35" borderId="0" xfId="84" quotePrefix="1" applyNumberFormat="1" applyFill="1" applyAlignment="1">
      <alignment horizontal="center"/>
    </xf>
    <xf numFmtId="170" fontId="6" fillId="0" borderId="0" xfId="60" applyNumberFormat="1" applyFont="1" applyAlignment="1">
      <alignment horizontal="center"/>
    </xf>
    <xf numFmtId="170" fontId="46" fillId="0" borderId="0" xfId="84" quotePrefix="1" applyNumberFormat="1"/>
    <xf numFmtId="0" fontId="0" fillId="0" borderId="13" xfId="0" applyFont="1" applyBorder="1" applyAlignment="1"/>
    <xf numFmtId="0" fontId="0" fillId="0" borderId="0" xfId="0" applyFont="1" applyFill="1" applyBorder="1"/>
    <xf numFmtId="41" fontId="0" fillId="0" borderId="0" xfId="0" applyNumberFormat="1" applyAlignment="1">
      <alignment horizontal="center"/>
    </xf>
    <xf numFmtId="0" fontId="6" fillId="0" borderId="25" xfId="2" quotePrefix="1" applyNumberFormat="1" applyBorder="1" applyAlignment="1">
      <alignment horizontal="center" wrapText="1"/>
    </xf>
    <xf numFmtId="42" fontId="0" fillId="0" borderId="5" xfId="14" applyNumberFormat="1" applyFont="1" applyBorder="1" applyAlignment="1">
      <alignment wrapText="1"/>
    </xf>
    <xf numFmtId="0" fontId="0" fillId="0" borderId="0" xfId="66" applyFont="1" applyAlignment="1"/>
    <xf numFmtId="0" fontId="9" fillId="0" borderId="0" xfId="60" applyFont="1"/>
    <xf numFmtId="0" fontId="9" fillId="0" borderId="0" xfId="60" applyFont="1" applyAlignment="1">
      <alignment wrapText="1"/>
    </xf>
    <xf numFmtId="4" fontId="9" fillId="33" borderId="0" xfId="0" applyNumberFormat="1" applyFont="1" applyFill="1" applyAlignment="1">
      <alignment wrapText="1"/>
    </xf>
    <xf numFmtId="0" fontId="9" fillId="0" borderId="0" xfId="0" applyFont="1" applyAlignment="1">
      <alignment horizontal="center"/>
    </xf>
    <xf numFmtId="0" fontId="2" fillId="0" borderId="0" xfId="86" applyFont="1"/>
    <xf numFmtId="4" fontId="2" fillId="0" borderId="0" xfId="86" applyNumberFormat="1" applyFont="1"/>
    <xf numFmtId="0" fontId="3" fillId="0" borderId="0" xfId="86"/>
    <xf numFmtId="0" fontId="50" fillId="0" borderId="0" xfId="86" applyFont="1"/>
    <xf numFmtId="4" fontId="0" fillId="32" borderId="0" xfId="0" applyNumberFormat="1" applyFill="1"/>
    <xf numFmtId="0" fontId="6" fillId="32" borderId="6" xfId="77" applyFill="1" applyBorder="1"/>
    <xf numFmtId="0" fontId="37" fillId="0" borderId="0" xfId="60" applyAlignment="1">
      <alignment horizontal="center"/>
    </xf>
    <xf numFmtId="170" fontId="6" fillId="0" borderId="0" xfId="77" quotePrefix="1" applyNumberFormat="1" applyBorder="1"/>
    <xf numFmtId="0" fontId="3" fillId="0" borderId="0" xfId="77" applyFont="1" applyBorder="1" applyAlignment="1">
      <alignment horizontal="left" vertical="top"/>
    </xf>
    <xf numFmtId="0" fontId="9" fillId="33" borderId="0" xfId="84" applyFont="1" applyFill="1" applyAlignment="1"/>
    <xf numFmtId="170" fontId="0" fillId="35" borderId="0" xfId="0" quotePrefix="1" applyNumberFormat="1" applyFill="1" applyAlignment="1">
      <alignment horizontal="center"/>
    </xf>
    <xf numFmtId="38" fontId="0" fillId="7" borderId="0" xfId="2" applyNumberFormat="1" applyFont="1" applyFill="1"/>
    <xf numFmtId="38" fontId="0" fillId="8" borderId="0" xfId="77" applyNumberFormat="1" applyFont="1" applyFill="1"/>
    <xf numFmtId="0" fontId="0" fillId="8" borderId="0" xfId="84" applyFont="1" applyFill="1"/>
    <xf numFmtId="38" fontId="0" fillId="0" borderId="6" xfId="0" applyNumberFormat="1" applyFont="1" applyFill="1" applyBorder="1" applyAlignment="1">
      <alignment horizontal="center" wrapText="1"/>
    </xf>
    <xf numFmtId="0" fontId="0" fillId="0" borderId="0" xfId="2" applyFont="1" applyFill="1"/>
    <xf numFmtId="38" fontId="11" fillId="4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0" fillId="8" borderId="0" xfId="0" applyFill="1"/>
    <xf numFmtId="0" fontId="15" fillId="0" borderId="0" xfId="2" applyFont="1" applyFill="1" applyBorder="1" applyAlignment="1">
      <alignment horizontal="center"/>
    </xf>
    <xf numFmtId="0" fontId="6" fillId="0" borderId="28" xfId="2" applyBorder="1"/>
    <xf numFmtId="0" fontId="8" fillId="0" borderId="28" xfId="2" applyFont="1" applyBorder="1" applyAlignment="1">
      <alignment vertical="top" wrapText="1"/>
    </xf>
    <xf numFmtId="170" fontId="6" fillId="0" borderId="29" xfId="2" applyNumberFormat="1" applyBorder="1" applyAlignment="1">
      <alignment horizontal="right"/>
    </xf>
    <xf numFmtId="0" fontId="8" fillId="0" borderId="29" xfId="2" applyFont="1" applyBorder="1" applyAlignment="1">
      <alignment horizontal="center" vertical="top" wrapText="1"/>
    </xf>
    <xf numFmtId="0" fontId="8" fillId="0" borderId="29" xfId="2" applyFont="1" applyBorder="1" applyAlignment="1">
      <alignment vertical="top" wrapText="1"/>
    </xf>
    <xf numFmtId="0" fontId="15" fillId="0" borderId="30" xfId="2" applyFont="1" applyFill="1" applyBorder="1" applyAlignment="1">
      <alignment horizontal="center"/>
    </xf>
    <xf numFmtId="0" fontId="6" fillId="0" borderId="32" xfId="2" applyBorder="1"/>
    <xf numFmtId="0" fontId="8" fillId="0" borderId="32" xfId="2" applyFont="1" applyBorder="1" applyAlignment="1">
      <alignment vertical="top" wrapText="1"/>
    </xf>
    <xf numFmtId="170" fontId="6" fillId="0" borderId="6" xfId="2" applyNumberFormat="1" applyBorder="1" applyAlignment="1">
      <alignment horizontal="right"/>
    </xf>
    <xf numFmtId="0" fontId="8" fillId="0" borderId="6" xfId="2" applyFont="1" applyBorder="1" applyAlignment="1">
      <alignment horizontal="center" vertical="top" wrapText="1"/>
    </xf>
    <xf numFmtId="0" fontId="8" fillId="0" borderId="6" xfId="2" applyFont="1" applyBorder="1" applyAlignment="1">
      <alignment vertical="top" wrapText="1"/>
    </xf>
    <xf numFmtId="42" fontId="6" fillId="4" borderId="6" xfId="2" applyNumberFormat="1" applyFill="1" applyBorder="1"/>
    <xf numFmtId="42" fontId="9" fillId="4" borderId="6" xfId="2" applyNumberFormat="1" applyFont="1" applyFill="1" applyBorder="1" applyAlignment="1">
      <alignment horizontal="center"/>
    </xf>
    <xf numFmtId="0" fontId="15" fillId="0" borderId="33" xfId="2" applyFont="1" applyFill="1" applyBorder="1" applyAlignment="1">
      <alignment horizontal="center"/>
    </xf>
    <xf numFmtId="0" fontId="8" fillId="0" borderId="31" xfId="2" applyFont="1" applyBorder="1" applyAlignment="1">
      <alignment vertical="top"/>
    </xf>
    <xf numFmtId="0" fontId="15" fillId="0" borderId="9" xfId="2" applyFont="1" applyFill="1" applyBorder="1" applyAlignment="1">
      <alignment horizontal="center"/>
    </xf>
    <xf numFmtId="42" fontId="10" fillId="0" borderId="6" xfId="2" applyNumberFormat="1" applyFont="1" applyFill="1" applyBorder="1" applyAlignment="1">
      <alignment horizontal="center" vertical="top" wrapText="1"/>
    </xf>
    <xf numFmtId="4" fontId="6" fillId="36" borderId="0" xfId="60" applyNumberFormat="1" applyFont="1" applyFill="1"/>
    <xf numFmtId="0" fontId="1" fillId="0" borderId="0" xfId="86" applyFont="1"/>
    <xf numFmtId="4" fontId="1" fillId="0" borderId="0" xfId="86" applyNumberFormat="1" applyFont="1" applyFill="1" applyBorder="1"/>
    <xf numFmtId="0" fontId="1" fillId="0" borderId="0" xfId="86" applyFont="1" applyFill="1" applyBorder="1"/>
    <xf numFmtId="0" fontId="6" fillId="0" borderId="0" xfId="60" applyFont="1" applyFill="1" applyBorder="1"/>
    <xf numFmtId="38" fontId="0" fillId="0" borderId="0" xfId="0" applyNumberFormat="1"/>
    <xf numFmtId="38" fontId="6" fillId="0" borderId="0" xfId="60" applyNumberFormat="1" applyFont="1" applyFill="1"/>
    <xf numFmtId="43" fontId="6" fillId="0" borderId="0" xfId="60" applyNumberFormat="1" applyFont="1"/>
    <xf numFmtId="0" fontId="6" fillId="0" borderId="0" xfId="60" applyFont="1" applyFill="1"/>
    <xf numFmtId="4" fontId="6" fillId="0" borderId="0" xfId="60" applyNumberFormat="1" applyFont="1" applyFill="1"/>
    <xf numFmtId="4" fontId="49" fillId="0" borderId="11" xfId="85" applyNumberFormat="1" applyFont="1" applyBorder="1"/>
    <xf numFmtId="0" fontId="10" fillId="0" borderId="0" xfId="2" applyFont="1" applyBorder="1" applyAlignment="1">
      <alignment vertical="top"/>
    </xf>
    <xf numFmtId="0" fontId="6" fillId="0" borderId="0" xfId="77" applyBorder="1" applyAlignment="1">
      <alignment horizontal="center"/>
    </xf>
    <xf numFmtId="170" fontId="6" fillId="0" borderId="0" xfId="2" applyNumberFormat="1" applyBorder="1" applyAlignment="1">
      <alignment horizontal="center"/>
    </xf>
    <xf numFmtId="0" fontId="0" fillId="0" borderId="0" xfId="2" applyNumberFormat="1" applyFont="1" applyBorder="1" applyAlignment="1">
      <alignment horizontal="center"/>
    </xf>
    <xf numFmtId="41" fontId="6" fillId="4" borderId="0" xfId="77" applyNumberFormat="1" applyFill="1" applyBorder="1"/>
    <xf numFmtId="0" fontId="6" fillId="0" borderId="0" xfId="77" applyBorder="1"/>
    <xf numFmtId="49" fontId="6" fillId="0" borderId="0" xfId="2" applyNumberFormat="1" applyBorder="1" applyAlignment="1">
      <alignment horizontal="center"/>
    </xf>
    <xf numFmtId="41" fontId="0" fillId="0" borderId="0" xfId="0" applyNumberFormat="1" applyFill="1" applyBorder="1"/>
    <xf numFmtId="38" fontId="6" fillId="0" borderId="0" xfId="2" applyNumberFormat="1" applyFont="1" applyFill="1" applyBorder="1" applyAlignment="1">
      <alignment horizontal="center"/>
    </xf>
    <xf numFmtId="0" fontId="0" fillId="0" borderId="0" xfId="0" applyFill="1" applyBorder="1"/>
    <xf numFmtId="170" fontId="6" fillId="7" borderId="0" xfId="2" applyNumberFormat="1" applyFont="1" applyFill="1" applyBorder="1" applyAlignment="1">
      <alignment horizontal="center"/>
    </xf>
    <xf numFmtId="43" fontId="6" fillId="4" borderId="0" xfId="1" applyFill="1" applyBorder="1"/>
    <xf numFmtId="37" fontId="6" fillId="7" borderId="0" xfId="2" applyNumberFormat="1" applyFill="1" applyBorder="1"/>
    <xf numFmtId="0" fontId="6" fillId="0" borderId="0" xfId="77" applyFill="1" applyAlignment="1">
      <alignment horizontal="center"/>
    </xf>
    <xf numFmtId="0" fontId="0" fillId="33" borderId="7" xfId="0" quotePrefix="1" applyNumberFormat="1" applyFill="1" applyBorder="1" applyAlignment="1">
      <alignment horizontal="center" wrapText="1"/>
    </xf>
    <xf numFmtId="41" fontId="9" fillId="0" borderId="5" xfId="0" applyNumberFormat="1" applyFont="1" applyFill="1" applyBorder="1"/>
    <xf numFmtId="42" fontId="0" fillId="0" borderId="0" xfId="0" applyNumberFormat="1" applyFont="1" applyFill="1" applyBorder="1" applyAlignment="1">
      <alignment horizontal="center" wrapText="1"/>
    </xf>
    <xf numFmtId="39" fontId="0" fillId="0" borderId="7" xfId="0" quotePrefix="1" applyNumberFormat="1" applyFill="1" applyBorder="1" applyAlignment="1">
      <alignment horizontal="center" wrapText="1"/>
    </xf>
    <xf numFmtId="38" fontId="9" fillId="5" borderId="0" xfId="0" applyNumberFormat="1" applyFont="1" applyFill="1" applyBorder="1"/>
    <xf numFmtId="41" fontId="6" fillId="0" borderId="0" xfId="0" applyNumberFormat="1" applyFont="1" applyFill="1"/>
    <xf numFmtId="37" fontId="10" fillId="0" borderId="0" xfId="0" applyNumberFormat="1" applyFont="1" applyFill="1"/>
    <xf numFmtId="0" fontId="10" fillId="0" borderId="0" xfId="0" applyFont="1" applyFill="1"/>
    <xf numFmtId="38" fontId="11" fillId="4" borderId="0" xfId="0" applyNumberFormat="1" applyFont="1" applyFill="1" applyBorder="1" applyAlignment="1">
      <alignment horizontal="center"/>
    </xf>
    <xf numFmtId="41" fontId="6" fillId="0" borderId="6" xfId="2" applyNumberFormat="1" applyFont="1" applyFill="1" applyBorder="1"/>
    <xf numFmtId="0" fontId="0" fillId="0" borderId="0" xfId="0" applyFont="1" applyFill="1" applyAlignment="1">
      <alignment horizontal="left"/>
    </xf>
    <xf numFmtId="42" fontId="9" fillId="4" borderId="0" xfId="0" applyNumberFormat="1" applyFont="1" applyFill="1" applyBorder="1" applyAlignment="1">
      <alignment horizontal="center" wrapText="1"/>
    </xf>
    <xf numFmtId="0" fontId="9" fillId="0" borderId="0" xfId="0" applyFont="1"/>
    <xf numFmtId="5" fontId="9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2" fontId="57" fillId="0" borderId="0" xfId="0" applyNumberFormat="1" applyFont="1"/>
    <xf numFmtId="0" fontId="0" fillId="32" borderId="0" xfId="0" applyFill="1" applyAlignment="1">
      <alignment horizontal="center"/>
    </xf>
    <xf numFmtId="164" fontId="58" fillId="0" borderId="0" xfId="1" applyNumberFormat="1" applyFont="1" applyFill="1" applyBorder="1" applyProtection="1"/>
    <xf numFmtId="41" fontId="6" fillId="0" borderId="0" xfId="0" applyNumberFormat="1" applyFont="1"/>
    <xf numFmtId="169" fontId="59" fillId="0" borderId="27" xfId="76" applyNumberFormat="1" applyFont="1" applyFill="1" applyBorder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38" fontId="0" fillId="8" borderId="0" xfId="77" applyNumberFormat="1" applyFont="1" applyFill="1" applyBorder="1"/>
    <xf numFmtId="0" fontId="0" fillId="0" borderId="0" xfId="0" applyBorder="1"/>
    <xf numFmtId="0" fontId="0" fillId="32" borderId="0" xfId="0" applyFill="1" applyBorder="1" applyAlignment="1">
      <alignment horizontal="center"/>
    </xf>
    <xf numFmtId="0" fontId="9" fillId="0" borderId="8" xfId="2" applyFont="1" applyBorder="1" applyAlignment="1">
      <alignment horizontal="center" vertical="top" wrapText="1"/>
    </xf>
    <xf numFmtId="44" fontId="6" fillId="4" borderId="0" xfId="2" applyNumberFormat="1" applyFill="1" applyBorder="1"/>
    <xf numFmtId="42" fontId="0" fillId="0" borderId="0" xfId="0" applyNumberFormat="1" applyFill="1"/>
    <xf numFmtId="37" fontId="0" fillId="0" borderId="0" xfId="0" applyNumberFormat="1" applyFill="1"/>
    <xf numFmtId="37" fontId="9" fillId="0" borderId="6" xfId="2" applyNumberFormat="1" applyFont="1" applyFill="1" applyBorder="1" applyAlignment="1">
      <alignment horizontal="center"/>
    </xf>
    <xf numFmtId="0" fontId="13" fillId="0" borderId="0" xfId="2" quotePrefix="1" applyNumberFormat="1" applyFont="1" applyAlignment="1">
      <alignment horizontal="center" wrapText="1"/>
    </xf>
    <xf numFmtId="49" fontId="0" fillId="0" borderId="0" xfId="2" applyNumberFormat="1" applyFont="1" applyAlignment="1">
      <alignment horizontal="center"/>
    </xf>
    <xf numFmtId="0" fontId="8" fillId="0" borderId="0" xfId="2" quotePrefix="1" applyFont="1" applyFill="1" applyAlignment="1">
      <alignment horizontal="center" wrapText="1"/>
    </xf>
    <xf numFmtId="0" fontId="6" fillId="0" borderId="0" xfId="2" quotePrefix="1" applyNumberFormat="1" applyBorder="1" applyAlignment="1">
      <alignment horizontal="center" wrapText="1"/>
    </xf>
    <xf numFmtId="0" fontId="0" fillId="0" borderId="25" xfId="2" quotePrefix="1" applyNumberFormat="1" applyFont="1" applyBorder="1" applyAlignment="1">
      <alignment horizontal="center" wrapText="1"/>
    </xf>
    <xf numFmtId="171" fontId="6" fillId="5" borderId="25" xfId="1" applyNumberFormat="1" applyFill="1" applyBorder="1"/>
    <xf numFmtId="0" fontId="6" fillId="0" borderId="26" xfId="2" quotePrefix="1" applyNumberFormat="1" applyBorder="1" applyAlignment="1">
      <alignment horizontal="center" wrapText="1"/>
    </xf>
    <xf numFmtId="41" fontId="6" fillId="5" borderId="26" xfId="1" applyNumberFormat="1" applyFill="1" applyBorder="1"/>
    <xf numFmtId="41" fontId="6" fillId="32" borderId="26" xfId="1" applyNumberFormat="1" applyFill="1" applyBorder="1" applyAlignment="1">
      <alignment horizontal="center"/>
    </xf>
    <xf numFmtId="0" fontId="9" fillId="7" borderId="23" xfId="2" applyFont="1" applyFill="1" applyBorder="1" applyAlignment="1">
      <alignment horizontal="center"/>
    </xf>
    <xf numFmtId="0" fontId="42" fillId="0" borderId="39" xfId="2" quotePrefix="1" applyFont="1" applyFill="1" applyBorder="1" applyAlignment="1">
      <alignment horizontal="center" wrapText="1"/>
    </xf>
    <xf numFmtId="0" fontId="9" fillId="0" borderId="39" xfId="77" applyFont="1" applyBorder="1" applyAlignment="1">
      <alignment horizontal="center" wrapText="1"/>
    </xf>
    <xf numFmtId="1" fontId="0" fillId="0" borderId="0" xfId="2" applyNumberFormat="1" applyFont="1" applyAlignment="1">
      <alignment horizontal="center"/>
    </xf>
    <xf numFmtId="0" fontId="9" fillId="0" borderId="39" xfId="2" applyFont="1" applyBorder="1" applyAlignment="1">
      <alignment horizontal="center" wrapText="1"/>
    </xf>
    <xf numFmtId="0" fontId="15" fillId="0" borderId="39" xfId="2" quotePrefix="1" applyNumberFormat="1" applyFont="1" applyBorder="1" applyAlignment="1">
      <alignment horizontal="center" wrapText="1"/>
    </xf>
    <xf numFmtId="15" fontId="9" fillId="7" borderId="0" xfId="2" applyNumberFormat="1" applyFont="1" applyFill="1" applyAlignment="1">
      <alignment horizontal="center"/>
    </xf>
    <xf numFmtId="0" fontId="1" fillId="0" borderId="0" xfId="85" applyFont="1" applyAlignment="1">
      <alignment horizontal="center"/>
    </xf>
    <xf numFmtId="0" fontId="6" fillId="0" borderId="6" xfId="2" applyBorder="1" applyAlignment="1">
      <alignment horizontal="center" wrapText="1"/>
    </xf>
    <xf numFmtId="0" fontId="42" fillId="0" borderId="0" xfId="2" quotePrefix="1" applyFont="1" applyFill="1" applyBorder="1" applyAlignment="1">
      <alignment horizontal="center" wrapText="1"/>
    </xf>
    <xf numFmtId="0" fontId="9" fillId="0" borderId="6" xfId="77" applyFont="1" applyBorder="1" applyAlignment="1">
      <alignment horizontal="center" wrapText="1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vertical="center"/>
    </xf>
    <xf numFmtId="0" fontId="8" fillId="0" borderId="40" xfId="2" applyFont="1" applyFill="1" applyBorder="1" applyAlignment="1">
      <alignment horizontal="center" wrapText="1"/>
    </xf>
    <xf numFmtId="0" fontId="8" fillId="0" borderId="41" xfId="2" applyFont="1" applyFill="1" applyBorder="1" applyAlignment="1">
      <alignment horizontal="center" wrapText="1"/>
    </xf>
    <xf numFmtId="0" fontId="10" fillId="0" borderId="0" xfId="2" quotePrefix="1" applyFont="1" applyFill="1" applyAlignment="1">
      <alignment horizontal="center" wrapText="1"/>
    </xf>
    <xf numFmtId="0" fontId="10" fillId="0" borderId="0" xfId="2" applyFont="1"/>
    <xf numFmtId="0" fontId="13" fillId="0" borderId="0" xfId="0" quotePrefix="1" applyNumberFormat="1" applyFont="1" applyAlignment="1">
      <alignment horizontal="center" wrapText="1"/>
    </xf>
    <xf numFmtId="0" fontId="0" fillId="0" borderId="25" xfId="0" quotePrefix="1" applyNumberFormat="1" applyBorder="1" applyAlignment="1">
      <alignment horizontal="center" wrapText="1"/>
    </xf>
    <xf numFmtId="41" fontId="0" fillId="10" borderId="42" xfId="0" applyNumberFormat="1" applyFill="1" applyBorder="1" applyAlignment="1">
      <alignment horizontal="center"/>
    </xf>
    <xf numFmtId="171" fontId="6" fillId="5" borderId="0" xfId="1" applyNumberFormat="1" applyFill="1" applyBorder="1"/>
    <xf numFmtId="41" fontId="6" fillId="5" borderId="42" xfId="1" applyNumberFormat="1" applyFill="1" applyBorder="1"/>
    <xf numFmtId="41" fontId="6" fillId="32" borderId="0" xfId="1" applyNumberForma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37" fontId="9" fillId="0" borderId="29" xfId="2" applyNumberFormat="1" applyFont="1" applyFill="1" applyBorder="1" applyAlignment="1">
      <alignment horizontal="center"/>
    </xf>
    <xf numFmtId="42" fontId="9" fillId="4" borderId="29" xfId="2" applyNumberFormat="1" applyFont="1" applyFill="1" applyBorder="1" applyAlignment="1">
      <alignment horizontal="center"/>
    </xf>
    <xf numFmtId="0" fontId="1" fillId="0" borderId="0" xfId="85" applyFont="1"/>
    <xf numFmtId="42" fontId="6" fillId="0" borderId="8" xfId="2" applyNumberFormat="1" applyFill="1" applyBorder="1" applyAlignment="1">
      <alignment vertical="center"/>
    </xf>
    <xf numFmtId="42" fontId="6" fillId="0" borderId="7" xfId="2" applyNumberFormat="1" applyFill="1" applyBorder="1" applyAlignment="1">
      <alignment vertical="center"/>
    </xf>
    <xf numFmtId="42" fontId="6" fillId="0" borderId="10" xfId="2" applyNumberFormat="1" applyFill="1" applyBorder="1" applyAlignment="1">
      <alignment vertical="center"/>
    </xf>
    <xf numFmtId="42" fontId="6" fillId="0" borderId="0" xfId="2" applyNumberFormat="1" applyFill="1" applyBorder="1" applyAlignment="1">
      <alignment vertical="center"/>
    </xf>
    <xf numFmtId="4" fontId="6" fillId="32" borderId="0" xfId="77" applyNumberFormat="1" applyFill="1" applyBorder="1"/>
    <xf numFmtId="0" fontId="0" fillId="0" borderId="0" xfId="81" applyFont="1"/>
    <xf numFmtId="14" fontId="9" fillId="0" borderId="0" xfId="2" applyNumberFormat="1" applyFont="1" applyBorder="1" applyAlignment="1">
      <alignment horizontal="left"/>
    </xf>
    <xf numFmtId="0" fontId="45" fillId="0" borderId="0" xfId="83" applyBorder="1"/>
    <xf numFmtId="41" fontId="9" fillId="5" borderId="43" xfId="1" applyNumberFormat="1" applyFont="1" applyFill="1" applyBorder="1"/>
    <xf numFmtId="41" fontId="9" fillId="5" borderId="35" xfId="1" applyNumberFormat="1" applyFont="1" applyFill="1" applyBorder="1"/>
    <xf numFmtId="41" fontId="9" fillId="5" borderId="34" xfId="1" applyNumberFormat="1" applyFont="1" applyFill="1" applyBorder="1"/>
    <xf numFmtId="41" fontId="9" fillId="5" borderId="38" xfId="1" applyNumberFormat="1" applyFont="1" applyFill="1" applyBorder="1"/>
    <xf numFmtId="38" fontId="11" fillId="4" borderId="0" xfId="0" applyNumberFormat="1" applyFont="1" applyFill="1" applyBorder="1" applyAlignment="1">
      <alignment horizontal="center"/>
    </xf>
    <xf numFmtId="170" fontId="9" fillId="0" borderId="0" xfId="2" applyNumberFormat="1" applyFont="1" applyBorder="1" applyAlignment="1">
      <alignment horizontal="right"/>
    </xf>
    <xf numFmtId="0" fontId="6" fillId="0" borderId="0" xfId="2" applyBorder="1" applyAlignment="1">
      <alignment vertical="center"/>
    </xf>
    <xf numFmtId="0" fontId="8" fillId="0" borderId="0" xfId="2" applyFont="1" applyBorder="1" applyAlignment="1">
      <alignment vertical="center" wrapText="1"/>
    </xf>
    <xf numFmtId="170" fontId="6" fillId="0" borderId="0" xfId="2" applyNumberFormat="1" applyBorder="1" applyAlignment="1">
      <alignment horizontal="right" vertical="center"/>
    </xf>
    <xf numFmtId="0" fontId="8" fillId="0" borderId="0" xfId="2" applyFont="1" applyBorder="1" applyAlignment="1">
      <alignment horizontal="center" vertical="center" wrapText="1"/>
    </xf>
    <xf numFmtId="42" fontId="10" fillId="0" borderId="0" xfId="2" applyNumberFormat="1" applyFont="1" applyFill="1" applyBorder="1" applyAlignment="1">
      <alignment horizontal="center" vertical="center" wrapText="1"/>
    </xf>
    <xf numFmtId="42" fontId="6" fillId="4" borderId="0" xfId="2" applyNumberFormat="1" applyFill="1" applyBorder="1" applyAlignment="1">
      <alignment vertical="center"/>
    </xf>
    <xf numFmtId="37" fontId="0" fillId="0" borderId="0" xfId="0" applyNumberFormat="1" applyFill="1" applyAlignment="1">
      <alignment vertical="center"/>
    </xf>
    <xf numFmtId="42" fontId="6" fillId="0" borderId="0" xfId="2" applyNumberFormat="1" applyBorder="1" applyAlignment="1">
      <alignment horizontal="center" vertical="center"/>
    </xf>
    <xf numFmtId="38" fontId="6" fillId="7" borderId="0" xfId="2" applyNumberFormat="1" applyFont="1" applyFill="1" applyBorder="1" applyAlignment="1">
      <alignment vertical="center"/>
    </xf>
    <xf numFmtId="170" fontId="9" fillId="7" borderId="0" xfId="2" applyNumberFormat="1" applyFont="1" applyFill="1" applyBorder="1" applyAlignment="1">
      <alignment horizontal="right" vertical="center"/>
    </xf>
    <xf numFmtId="0" fontId="8" fillId="0" borderId="31" xfId="2" applyFont="1" applyBorder="1" applyAlignment="1">
      <alignment vertical="top" wrapText="1"/>
    </xf>
    <xf numFmtId="0" fontId="8" fillId="4" borderId="31" xfId="2" applyFont="1" applyFill="1" applyBorder="1" applyAlignment="1">
      <alignment vertical="top" wrapText="1"/>
    </xf>
    <xf numFmtId="0" fontId="8" fillId="0" borderId="31" xfId="2" applyFont="1" applyBorder="1" applyAlignment="1">
      <alignment vertical="center" wrapText="1"/>
    </xf>
    <xf numFmtId="0" fontId="15" fillId="0" borderId="9" xfId="2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5" xfId="2" applyFont="1" applyBorder="1" applyAlignment="1">
      <alignment vertical="center" wrapText="1"/>
    </xf>
    <xf numFmtId="0" fontId="10" fillId="0" borderId="0" xfId="2" applyFont="1" applyFill="1" applyBorder="1" applyAlignment="1">
      <alignment vertical="top" wrapText="1"/>
    </xf>
    <xf numFmtId="0" fontId="6" fillId="0" borderId="0" xfId="2" applyFill="1" applyBorder="1" applyAlignment="1">
      <alignment horizontal="right"/>
    </xf>
    <xf numFmtId="170" fontId="6" fillId="0" borderId="0" xfId="2" applyNumberFormat="1" applyFont="1" applyFill="1" applyBorder="1" applyAlignment="1">
      <alignment horizontal="right"/>
    </xf>
    <xf numFmtId="170" fontId="6" fillId="0" borderId="0" xfId="2" applyNumberFormat="1" applyFill="1" applyBorder="1" applyAlignment="1">
      <alignment horizontal="right"/>
    </xf>
    <xf numFmtId="0" fontId="10" fillId="0" borderId="24" xfId="0" applyFont="1" applyBorder="1" applyAlignment="1">
      <alignment horizontal="center" vertical="top" wrapText="1"/>
    </xf>
    <xf numFmtId="0" fontId="10" fillId="0" borderId="23" xfId="2" applyFont="1" applyBorder="1" applyAlignment="1">
      <alignment vertical="top" wrapText="1"/>
    </xf>
    <xf numFmtId="0" fontId="9" fillId="10" borderId="0" xfId="2" applyFont="1" applyFill="1"/>
    <xf numFmtId="38" fontId="0" fillId="0" borderId="0" xfId="0" applyNumberFormat="1" applyProtection="1"/>
    <xf numFmtId="38" fontId="6" fillId="0" borderId="0" xfId="2" applyNumberFormat="1" applyProtection="1"/>
    <xf numFmtId="38" fontId="6" fillId="0" borderId="0" xfId="0" applyNumberFormat="1" applyFont="1" applyProtection="1"/>
    <xf numFmtId="38" fontId="0" fillId="0" borderId="0" xfId="0" applyNumberFormat="1" applyFont="1" applyProtection="1"/>
    <xf numFmtId="0" fontId="8" fillId="4" borderId="31" xfId="2" applyFont="1" applyFill="1" applyBorder="1" applyAlignment="1">
      <alignment vertical="center" wrapText="1"/>
    </xf>
    <xf numFmtId="0" fontId="0" fillId="0" borderId="0" xfId="0" applyFont="1"/>
    <xf numFmtId="0" fontId="10" fillId="0" borderId="15" xfId="2" applyFont="1" applyFill="1" applyBorder="1" applyAlignment="1">
      <alignment vertical="center" wrapText="1"/>
    </xf>
    <xf numFmtId="0" fontId="23" fillId="0" borderId="0" xfId="14" applyAlignment="1">
      <alignment vertical="center"/>
    </xf>
    <xf numFmtId="170" fontId="23" fillId="0" borderId="0" xfId="14" applyNumberFormat="1" applyAlignment="1">
      <alignment horizontal="center" vertical="center"/>
    </xf>
    <xf numFmtId="0" fontId="23" fillId="0" borderId="0" xfId="14" applyAlignment="1">
      <alignment horizontal="center" vertical="center"/>
    </xf>
    <xf numFmtId="38" fontId="6" fillId="4" borderId="0" xfId="2" applyNumberFormat="1" applyFont="1" applyFill="1" applyAlignment="1">
      <alignment vertical="center"/>
    </xf>
    <xf numFmtId="170" fontId="23" fillId="0" borderId="0" xfId="14" applyNumberFormat="1" applyAlignment="1">
      <alignment vertical="center"/>
    </xf>
    <xf numFmtId="0" fontId="8" fillId="0" borderId="15" xfId="2" applyFont="1" applyBorder="1" applyAlignment="1">
      <alignment vertical="center" wrapText="1"/>
    </xf>
    <xf numFmtId="0" fontId="0" fillId="0" borderId="0" xfId="2" applyFont="1" applyAlignment="1">
      <alignment vertical="center"/>
    </xf>
    <xf numFmtId="170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10" fillId="0" borderId="12" xfId="2" applyFont="1" applyBorder="1" applyAlignment="1">
      <alignment vertical="center" wrapText="1"/>
    </xf>
    <xf numFmtId="0" fontId="10" fillId="0" borderId="12" xfId="2" applyFont="1" applyBorder="1" applyAlignment="1">
      <alignment horizontal="center" vertical="center" wrapText="1"/>
    </xf>
    <xf numFmtId="1" fontId="6" fillId="0" borderId="0" xfId="2" applyNumberFormat="1" applyAlignment="1">
      <alignment vertical="center"/>
    </xf>
    <xf numFmtId="14" fontId="0" fillId="0" borderId="0" xfId="0" applyNumberFormat="1"/>
    <xf numFmtId="41" fontId="0" fillId="0" borderId="0" xfId="0" applyNumberFormat="1" applyFill="1"/>
    <xf numFmtId="0" fontId="49" fillId="37" borderId="0" xfId="85" applyFont="1" applyFill="1"/>
    <xf numFmtId="14" fontId="49" fillId="37" borderId="0" xfId="85" applyNumberFormat="1" applyFont="1" applyFill="1"/>
    <xf numFmtId="0" fontId="0" fillId="0" borderId="0" xfId="2" applyFont="1" applyFill="1" applyBorder="1" applyAlignment="1">
      <alignment horizontal="center"/>
    </xf>
    <xf numFmtId="171" fontId="9" fillId="5" borderId="34" xfId="1" applyNumberFormat="1" applyFont="1" applyFill="1" applyBorder="1"/>
    <xf numFmtId="171" fontId="9" fillId="5" borderId="35" xfId="1" applyNumberFormat="1" applyFont="1" applyFill="1" applyBorder="1"/>
    <xf numFmtId="0" fontId="0" fillId="7" borderId="0" xfId="2" applyFont="1" applyFill="1" applyAlignment="1">
      <alignment horizontal="center"/>
    </xf>
    <xf numFmtId="14" fontId="6" fillId="0" borderId="0" xfId="77" applyNumberFormat="1"/>
    <xf numFmtId="0" fontId="0" fillId="7" borderId="0" xfId="2" applyFont="1" applyFill="1" applyAlignment="1">
      <alignment wrapText="1"/>
    </xf>
    <xf numFmtId="0" fontId="8" fillId="0" borderId="8" xfId="2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 wrapText="1"/>
    </xf>
    <xf numFmtId="0" fontId="6" fillId="0" borderId="6" xfId="2" applyFont="1" applyBorder="1" applyAlignment="1">
      <alignment horizontal="center" wrapText="1"/>
    </xf>
    <xf numFmtId="0" fontId="62" fillId="0" borderId="0" xfId="0" applyFont="1"/>
    <xf numFmtId="170" fontId="6" fillId="0" borderId="0" xfId="2" applyNumberFormat="1" applyFont="1" applyFill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36" xfId="2" applyFont="1" applyBorder="1" applyAlignment="1">
      <alignment horizontal="center"/>
    </xf>
    <xf numFmtId="0" fontId="6" fillId="0" borderId="37" xfId="2" applyBorder="1" applyAlignment="1">
      <alignment horizontal="center"/>
    </xf>
    <xf numFmtId="0" fontId="6" fillId="0" borderId="24" xfId="2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9" fillId="0" borderId="37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10" borderId="13" xfId="2" applyFill="1" applyBorder="1" applyAlignment="1">
      <alignment horizontal="center"/>
    </xf>
    <xf numFmtId="0" fontId="6" fillId="10" borderId="11" xfId="2" applyFill="1" applyBorder="1" applyAlignment="1">
      <alignment horizontal="center"/>
    </xf>
    <xf numFmtId="0" fontId="6" fillId="10" borderId="14" xfId="2" applyFill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6" fillId="0" borderId="6" xfId="2" applyBorder="1" applyAlignment="1">
      <alignment horizontal="center" wrapText="1"/>
    </xf>
    <xf numFmtId="0" fontId="9" fillId="7" borderId="36" xfId="2" applyFont="1" applyFill="1" applyBorder="1" applyAlignment="1">
      <alignment horizontal="center"/>
    </xf>
    <xf numFmtId="0" fontId="9" fillId="7" borderId="37" xfId="2" applyFont="1" applyFill="1" applyBorder="1" applyAlignment="1">
      <alignment horizontal="center"/>
    </xf>
    <xf numFmtId="0" fontId="9" fillId="7" borderId="24" xfId="2" applyFont="1" applyFill="1" applyBorder="1" applyAlignment="1">
      <alignment horizontal="center"/>
    </xf>
    <xf numFmtId="41" fontId="0" fillId="4" borderId="8" xfId="77" applyNumberFormat="1" applyFont="1" applyFill="1" applyBorder="1" applyAlignment="1">
      <alignment horizontal="left" vertical="top" wrapText="1"/>
    </xf>
    <xf numFmtId="41" fontId="6" fillId="4" borderId="7" xfId="77" applyNumberFormat="1" applyFill="1" applyBorder="1" applyAlignment="1">
      <alignment horizontal="left" vertical="top" wrapText="1"/>
    </xf>
    <xf numFmtId="41" fontId="6" fillId="4" borderId="10" xfId="77" applyNumberFormat="1" applyFill="1" applyBorder="1" applyAlignment="1">
      <alignment horizontal="left" vertical="top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38" fontId="11" fillId="4" borderId="0" xfId="0" applyNumberFormat="1" applyFont="1" applyFill="1" applyBorder="1" applyAlignment="1">
      <alignment horizontal="center"/>
    </xf>
    <xf numFmtId="38" fontId="11" fillId="4" borderId="9" xfId="0" applyNumberFormat="1" applyFont="1" applyFill="1" applyBorder="1" applyAlignment="1">
      <alignment horizontal="center"/>
    </xf>
    <xf numFmtId="38" fontId="11" fillId="0" borderId="0" xfId="0" applyNumberFormat="1" applyFont="1" applyFill="1" applyBorder="1" applyAlignment="1">
      <alignment horizontal="center"/>
    </xf>
    <xf numFmtId="0" fontId="6" fillId="0" borderId="5" xfId="2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10" fillId="9" borderId="13" xfId="2" applyFont="1" applyFill="1" applyBorder="1" applyAlignment="1">
      <alignment horizontal="center" vertical="top" wrapText="1"/>
    </xf>
    <xf numFmtId="0" fontId="10" fillId="9" borderId="11" xfId="2" applyFont="1" applyFill="1" applyBorder="1" applyAlignment="1">
      <alignment horizontal="center" vertical="top" wrapText="1"/>
    </xf>
    <xf numFmtId="0" fontId="0" fillId="9" borderId="13" xfId="2" applyFont="1" applyFill="1" applyBorder="1" applyAlignment="1">
      <alignment horizontal="center" vertical="top" wrapText="1"/>
    </xf>
    <xf numFmtId="0" fontId="6" fillId="9" borderId="11" xfId="2" applyFont="1" applyFill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/>
    </xf>
    <xf numFmtId="0" fontId="8" fillId="0" borderId="8" xfId="2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 wrapText="1"/>
    </xf>
    <xf numFmtId="42" fontId="6" fillId="0" borderId="8" xfId="2" applyNumberFormat="1" applyFill="1" applyBorder="1" applyAlignment="1">
      <alignment horizontal="center" vertical="center"/>
    </xf>
    <xf numFmtId="42" fontId="6" fillId="0" borderId="7" xfId="2" applyNumberFormat="1" applyFill="1" applyBorder="1" applyAlignment="1">
      <alignment horizontal="center" vertical="center"/>
    </xf>
    <xf numFmtId="42" fontId="6" fillId="0" borderId="10" xfId="2" applyNumberFormat="1" applyFill="1" applyBorder="1" applyAlignment="1">
      <alignment horizontal="center" vertical="center"/>
    </xf>
    <xf numFmtId="0" fontId="10" fillId="0" borderId="0" xfId="84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0" fontId="48" fillId="0" borderId="0" xfId="84" applyFont="1" applyBorder="1" applyAlignment="1">
      <alignment horizontal="left" wrapText="1"/>
    </xf>
    <xf numFmtId="0" fontId="0" fillId="0" borderId="0" xfId="84" applyFont="1" applyBorder="1" applyAlignment="1">
      <alignment horizontal="left" wrapText="1"/>
    </xf>
    <xf numFmtId="0" fontId="46" fillId="0" borderId="0" xfId="84" applyBorder="1" applyAlignment="1">
      <alignment horizontal="left" wrapText="1"/>
    </xf>
  </cellXfs>
  <cellStyles count="89">
    <cellStyle name="20% - Accent1 2" xfId="15" xr:uid="{00000000-0005-0000-0000-000000000000}"/>
    <cellStyle name="20% - Accent2 2" xfId="16" xr:uid="{00000000-0005-0000-0000-000001000000}"/>
    <cellStyle name="20% - Accent3 2" xfId="17" xr:uid="{00000000-0005-0000-0000-000002000000}"/>
    <cellStyle name="20% - Accent4 2" xfId="18" xr:uid="{00000000-0005-0000-0000-000003000000}"/>
    <cellStyle name="20% - Accent5 2" xfId="19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22" xr:uid="{00000000-0005-0000-0000-000007000000}"/>
    <cellStyle name="40% - Accent3 2" xfId="23" xr:uid="{00000000-0005-0000-0000-000008000000}"/>
    <cellStyle name="40% - Accent4 2" xfId="24" xr:uid="{00000000-0005-0000-0000-000009000000}"/>
    <cellStyle name="40% - Accent5 2" xfId="25" xr:uid="{00000000-0005-0000-0000-00000A000000}"/>
    <cellStyle name="40% - Accent6 2" xfId="26" xr:uid="{00000000-0005-0000-0000-00000B000000}"/>
    <cellStyle name="60% - Accent1 2" xfId="27" xr:uid="{00000000-0005-0000-0000-00000C000000}"/>
    <cellStyle name="60% - Accent2 2" xfId="28" xr:uid="{00000000-0005-0000-0000-00000D000000}"/>
    <cellStyle name="60% - Accent3 2" xfId="29" xr:uid="{00000000-0005-0000-0000-00000E000000}"/>
    <cellStyle name="60% - Accent4 2" xfId="30" xr:uid="{00000000-0005-0000-0000-00000F000000}"/>
    <cellStyle name="60% - Accent5 2" xfId="31" xr:uid="{00000000-0005-0000-0000-000010000000}"/>
    <cellStyle name="60% - Accent6 2" xfId="32" xr:uid="{00000000-0005-0000-0000-000011000000}"/>
    <cellStyle name="Accent1 2" xfId="33" xr:uid="{00000000-0005-0000-0000-000012000000}"/>
    <cellStyle name="Accent2 2" xfId="34" xr:uid="{00000000-0005-0000-0000-000013000000}"/>
    <cellStyle name="Accent3 2" xfId="35" xr:uid="{00000000-0005-0000-0000-000014000000}"/>
    <cellStyle name="Accent4 2" xfId="36" xr:uid="{00000000-0005-0000-0000-000015000000}"/>
    <cellStyle name="Accent5 2" xfId="37" xr:uid="{00000000-0005-0000-0000-000016000000}"/>
    <cellStyle name="Accent6 2" xfId="38" xr:uid="{00000000-0005-0000-0000-000017000000}"/>
    <cellStyle name="Bad 2" xfId="39" xr:uid="{00000000-0005-0000-0000-000018000000}"/>
    <cellStyle name="Calculation 2" xfId="40" xr:uid="{00000000-0005-0000-0000-000019000000}"/>
    <cellStyle name="Check Cell 2" xfId="41" xr:uid="{00000000-0005-0000-0000-00001A000000}"/>
    <cellStyle name="Comma" xfId="1" builtinId="3"/>
    <cellStyle name="Comma 2" xfId="79" xr:uid="{00000000-0005-0000-0000-00001C000000}"/>
    <cellStyle name="Comma_AUSAFR01" xfId="4" xr:uid="{00000000-0005-0000-0000-00001D000000}"/>
    <cellStyle name="Comma0" xfId="5" xr:uid="{00000000-0005-0000-0000-00001E000000}"/>
    <cellStyle name="Comma0 2" xfId="42" xr:uid="{00000000-0005-0000-0000-00001F000000}"/>
    <cellStyle name="Comma0 3" xfId="43" xr:uid="{00000000-0005-0000-0000-000020000000}"/>
    <cellStyle name="Currency" xfId="76" builtinId="4"/>
    <cellStyle name="Currency0" xfId="6" xr:uid="{00000000-0005-0000-0000-000022000000}"/>
    <cellStyle name="Currency0 2" xfId="44" xr:uid="{00000000-0005-0000-0000-000023000000}"/>
    <cellStyle name="Currency0 3" xfId="45" xr:uid="{00000000-0005-0000-0000-000024000000}"/>
    <cellStyle name="Date" xfId="7" xr:uid="{00000000-0005-0000-0000-000025000000}"/>
    <cellStyle name="Date 2" xfId="46" xr:uid="{00000000-0005-0000-0000-000026000000}"/>
    <cellStyle name="Date 3" xfId="47" xr:uid="{00000000-0005-0000-0000-000027000000}"/>
    <cellStyle name="Explanatory Text 2" xfId="48" xr:uid="{00000000-0005-0000-0000-000028000000}"/>
    <cellStyle name="Fixed" xfId="8" xr:uid="{00000000-0005-0000-0000-000029000000}"/>
    <cellStyle name="Fixed 2" xfId="49" xr:uid="{00000000-0005-0000-0000-00002A000000}"/>
    <cellStyle name="Fixed 3" xfId="50" xr:uid="{00000000-0005-0000-0000-00002B000000}"/>
    <cellStyle name="Good 2" xfId="51" xr:uid="{00000000-0005-0000-0000-00002C000000}"/>
    <cellStyle name="Heading 1 2" xfId="9" xr:uid="{00000000-0005-0000-0000-00002D000000}"/>
    <cellStyle name="Heading 1 3" xfId="52" xr:uid="{00000000-0005-0000-0000-00002E000000}"/>
    <cellStyle name="Heading 2 2" xfId="10" xr:uid="{00000000-0005-0000-0000-00002F000000}"/>
    <cellStyle name="Heading 2 3" xfId="53" xr:uid="{00000000-0005-0000-0000-000030000000}"/>
    <cellStyle name="Heading 3 2" xfId="54" xr:uid="{00000000-0005-0000-0000-000031000000}"/>
    <cellStyle name="Heading 4 2" xfId="55" xr:uid="{00000000-0005-0000-0000-000032000000}"/>
    <cellStyle name="Hyperlink" xfId="83" builtinId="8"/>
    <cellStyle name="Hyperlink 2" xfId="78" xr:uid="{00000000-0005-0000-0000-000034000000}"/>
    <cellStyle name="Input 2" xfId="56" xr:uid="{00000000-0005-0000-0000-000035000000}"/>
    <cellStyle name="Linked Cell 2" xfId="57" xr:uid="{00000000-0005-0000-0000-000036000000}"/>
    <cellStyle name="Neutral 2" xfId="58" xr:uid="{00000000-0005-0000-0000-000037000000}"/>
    <cellStyle name="Normal" xfId="0" builtinId="0"/>
    <cellStyle name="Normal 2" xfId="2" xr:uid="{00000000-0005-0000-0000-000039000000}"/>
    <cellStyle name="Normal 2 2" xfId="59" xr:uid="{00000000-0005-0000-0000-00003A000000}"/>
    <cellStyle name="Normal 2 2 2" xfId="60" xr:uid="{00000000-0005-0000-0000-00003B000000}"/>
    <cellStyle name="Normal 2 3" xfId="61" xr:uid="{00000000-0005-0000-0000-00003C000000}"/>
    <cellStyle name="Normal 2 3 2" xfId="62" xr:uid="{00000000-0005-0000-0000-00003D000000}"/>
    <cellStyle name="Normal 2 4" xfId="63" xr:uid="{00000000-0005-0000-0000-00003E000000}"/>
    <cellStyle name="Normal 2 5" xfId="64" xr:uid="{00000000-0005-0000-0000-00003F000000}"/>
    <cellStyle name="Normal 2 6" xfId="65" xr:uid="{00000000-0005-0000-0000-000040000000}"/>
    <cellStyle name="Normal 3" xfId="11" xr:uid="{00000000-0005-0000-0000-000041000000}"/>
    <cellStyle name="Normal 3 2" xfId="66" xr:uid="{00000000-0005-0000-0000-000042000000}"/>
    <cellStyle name="Normal 3 2 2" xfId="67" xr:uid="{00000000-0005-0000-0000-000043000000}"/>
    <cellStyle name="Normal 3 2 3" xfId="80" xr:uid="{00000000-0005-0000-0000-000044000000}"/>
    <cellStyle name="Normal 3 3" xfId="81" xr:uid="{00000000-0005-0000-0000-000045000000}"/>
    <cellStyle name="Normal 4" xfId="14" xr:uid="{00000000-0005-0000-0000-000046000000}"/>
    <cellStyle name="Normal 4 2" xfId="77" xr:uid="{00000000-0005-0000-0000-000047000000}"/>
    <cellStyle name="Normal 5" xfId="68" xr:uid="{00000000-0005-0000-0000-000048000000}"/>
    <cellStyle name="Normal 6" xfId="69" xr:uid="{00000000-0005-0000-0000-000049000000}"/>
    <cellStyle name="Normal 7" xfId="70" xr:uid="{00000000-0005-0000-0000-00004A000000}"/>
    <cellStyle name="Normal 8" xfId="82" xr:uid="{00000000-0005-0000-0000-00004B000000}"/>
    <cellStyle name="Normal 8 2" xfId="85" xr:uid="{00000000-0005-0000-0000-00004C000000}"/>
    <cellStyle name="Normal 8 2 2" xfId="86" xr:uid="{00000000-0005-0000-0000-00004D000000}"/>
    <cellStyle name="Normal 8 3" xfId="87" xr:uid="{00000000-0005-0000-0000-00004E000000}"/>
    <cellStyle name="Normal 9" xfId="84" xr:uid="{00000000-0005-0000-0000-00004F000000}"/>
    <cellStyle name="Normal_AUSAFR01" xfId="3" xr:uid="{00000000-0005-0000-0000-000050000000}"/>
    <cellStyle name="Note 2" xfId="12" xr:uid="{00000000-0005-0000-0000-000051000000}"/>
    <cellStyle name="Note 2 2" xfId="88" xr:uid="{00000000-0005-0000-0000-000052000000}"/>
    <cellStyle name="Output 2" xfId="71" xr:uid="{00000000-0005-0000-0000-000053000000}"/>
    <cellStyle name="Percent 2" xfId="72" xr:uid="{00000000-0005-0000-0000-000054000000}"/>
    <cellStyle name="Title 2" xfId="73" xr:uid="{00000000-0005-0000-0000-000055000000}"/>
    <cellStyle name="Total 2" xfId="13" xr:uid="{00000000-0005-0000-0000-000056000000}"/>
    <cellStyle name="Total 3" xfId="74" xr:uid="{00000000-0005-0000-0000-000057000000}"/>
    <cellStyle name="Warning Text 2" xfId="75" xr:uid="{00000000-0005-0000-0000-000058000000}"/>
  </cellStyles>
  <dxfs count="56"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00FF00"/>
      <color rgb="FF00DA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163</xdr:row>
      <xdr:rowOff>0</xdr:rowOff>
    </xdr:from>
    <xdr:to>
      <xdr:col>14</xdr:col>
      <xdr:colOff>228600</xdr:colOff>
      <xdr:row>220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 bwMode="auto">
        <a:xfrm>
          <a:off x="15138400" y="419100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289</xdr:row>
      <xdr:rowOff>0</xdr:rowOff>
    </xdr:from>
    <xdr:to>
      <xdr:col>14</xdr:col>
      <xdr:colOff>469900</xdr:colOff>
      <xdr:row>345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5011400" y="621030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 bwMode="auto">
        <a:xfrm>
          <a:off x="1378585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1365885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 bwMode="auto">
        <a:xfrm>
          <a:off x="1378585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/>
      </xdr:nvSpPr>
      <xdr:spPr>
        <a:xfrm>
          <a:off x="1365885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 bwMode="auto">
        <a:xfrm>
          <a:off x="15138400" y="4191000"/>
          <a:ext cx="1282700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/>
      </xdr:nvSpPr>
      <xdr:spPr>
        <a:xfrm>
          <a:off x="15011400" y="6210300"/>
          <a:ext cx="1651000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mciverje\My%20Documents\MyFiles\SCH-Univ\SRSCHLevFYTot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Documents%20and%20Settings\cernosekj\Local%20Settings\Temporary%20Internet%20Files\OLK2E\FY2006C2swrk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0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Tetyana.Melnyk@cpa.texas.gov" TargetMode="External"/><Relationship Id="rId1" Type="http://schemas.openxmlformats.org/officeDocument/2006/relationships/hyperlink" Target="mailto:olga.garza@cpa.texas.gov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J780"/>
  <sheetViews>
    <sheetView showGridLines="0" tabSelected="1" workbookViewId="0">
      <selection activeCell="B4" sqref="B4"/>
    </sheetView>
  </sheetViews>
  <sheetFormatPr defaultRowHeight="12.75"/>
  <cols>
    <col min="1" max="1" width="3.140625" style="122" customWidth="1"/>
    <col min="2" max="2" width="52.140625" style="148" customWidth="1"/>
    <col min="3" max="3" width="5.42578125" style="261" customWidth="1"/>
    <col min="4" max="4" width="14" style="261" customWidth="1"/>
    <col min="5" max="5" width="8.140625" style="261" customWidth="1"/>
    <col min="6" max="6" width="3.7109375" style="260" customWidth="1"/>
    <col min="7" max="7" width="2.7109375" style="121" customWidth="1"/>
    <col min="8" max="8" width="27.140625" style="122" customWidth="1"/>
    <col min="9" max="9" width="15.85546875" style="122" customWidth="1"/>
    <col min="10" max="10" width="28.85546875" style="122" customWidth="1"/>
    <col min="11" max="16384" width="9.140625" style="122"/>
  </cols>
  <sheetData>
    <row r="1" spans="2:10" ht="22.5" customHeight="1" thickBot="1">
      <c r="B1" s="285" t="s">
        <v>418</v>
      </c>
      <c r="C1" s="646" t="s">
        <v>415</v>
      </c>
      <c r="D1" s="647"/>
      <c r="E1" s="648"/>
      <c r="F1" s="122"/>
      <c r="G1" s="247"/>
    </row>
    <row r="2" spans="2:10">
      <c r="B2" s="259" t="s">
        <v>735</v>
      </c>
      <c r="C2" s="282"/>
      <c r="D2" s="283" t="s">
        <v>398</v>
      </c>
      <c r="E2" s="282"/>
    </row>
    <row r="3" spans="2:10">
      <c r="B3" s="259" t="s">
        <v>865</v>
      </c>
      <c r="C3" s="282"/>
      <c r="D3" s="284" t="s">
        <v>416</v>
      </c>
      <c r="E3" s="282"/>
    </row>
    <row r="4" spans="2:10" ht="13.5" thickBot="1">
      <c r="B4" s="581">
        <v>44235</v>
      </c>
      <c r="C4" s="282"/>
      <c r="D4" s="284" t="s">
        <v>399</v>
      </c>
      <c r="E4" s="282"/>
    </row>
    <row r="5" spans="2:10" ht="13.5" thickBot="1">
      <c r="D5" s="262"/>
      <c r="H5" s="649" t="s">
        <v>551</v>
      </c>
      <c r="I5" s="650"/>
      <c r="J5" s="651"/>
    </row>
    <row r="6" spans="2:10" ht="16.5" thickBot="1">
      <c r="B6" s="263" t="s">
        <v>400</v>
      </c>
      <c r="C6" s="264"/>
      <c r="D6" s="265" t="s">
        <v>417</v>
      </c>
      <c r="E6" s="264"/>
      <c r="F6" s="266"/>
      <c r="G6" s="76"/>
      <c r="H6" s="652" t="s">
        <v>448</v>
      </c>
      <c r="I6" s="653"/>
      <c r="J6" s="654"/>
    </row>
    <row r="7" spans="2:10" ht="15">
      <c r="B7" s="267"/>
      <c r="C7" s="125"/>
      <c r="D7" s="268"/>
      <c r="E7" s="125"/>
      <c r="H7" s="158" t="s">
        <v>391</v>
      </c>
      <c r="I7" s="253" t="s">
        <v>390</v>
      </c>
      <c r="J7" s="158" t="s">
        <v>389</v>
      </c>
    </row>
    <row r="8" spans="2:10" ht="15">
      <c r="B8" s="124"/>
      <c r="C8" s="125"/>
      <c r="D8" s="268"/>
      <c r="E8" s="125"/>
      <c r="H8" s="158"/>
      <c r="I8" s="253"/>
      <c r="J8" s="158"/>
    </row>
    <row r="9" spans="2:10" ht="15.75">
      <c r="B9" s="123"/>
      <c r="C9" s="269"/>
      <c r="D9" s="270"/>
      <c r="E9" s="269"/>
      <c r="H9" s="247"/>
      <c r="I9" s="247"/>
      <c r="J9" s="247"/>
    </row>
    <row r="10" spans="2:10">
      <c r="B10" s="271" t="s">
        <v>322</v>
      </c>
      <c r="C10" s="264"/>
      <c r="D10" s="265" t="s">
        <v>417</v>
      </c>
      <c r="E10" s="264"/>
      <c r="F10" s="266"/>
      <c r="G10" s="76"/>
      <c r="H10" s="240" t="str">
        <f>Input!$GX$11</f>
        <v>John Schmidt</v>
      </c>
      <c r="I10" s="240" t="str">
        <f>Input!$GY$11</f>
        <v>214-648-0888</v>
      </c>
      <c r="J10" s="240" t="str">
        <f>Input!$GZ$11</f>
        <v>John.Schmidt@UTSouthwestern.edu</v>
      </c>
    </row>
    <row r="11" spans="2:10">
      <c r="B11" s="271" t="s">
        <v>324</v>
      </c>
      <c r="C11" s="264"/>
      <c r="D11" s="265" t="s">
        <v>417</v>
      </c>
      <c r="E11" s="264"/>
      <c r="F11" s="266"/>
      <c r="G11" s="76"/>
      <c r="H11" s="240" t="str">
        <f>Input!$GX$12</f>
        <v>Craig Elmore</v>
      </c>
      <c r="I11" s="240" t="str">
        <f>Input!$GY$12</f>
        <v>409-772-7525</v>
      </c>
      <c r="J11" s="240" t="str">
        <f>Input!$GZ$12</f>
        <v>crelmore@utmb.edu</v>
      </c>
    </row>
    <row r="12" spans="2:10">
      <c r="B12" s="271" t="s">
        <v>326</v>
      </c>
      <c r="C12" s="272"/>
      <c r="D12" s="265" t="s">
        <v>417</v>
      </c>
      <c r="E12" s="264"/>
      <c r="F12" s="266"/>
      <c r="G12" s="76"/>
      <c r="H12" s="240" t="str">
        <f>Input!$GX$13</f>
        <v>Scott Barnett</v>
      </c>
      <c r="I12" s="240" t="str">
        <f>Input!$GY$13</f>
        <v>713-500-4915</v>
      </c>
      <c r="J12" s="240" t="str">
        <f>Input!$GZ$13</f>
        <v>Scott.Barnett@uth.tmc.edu</v>
      </c>
    </row>
    <row r="13" spans="2:10">
      <c r="B13" s="271" t="s">
        <v>328</v>
      </c>
      <c r="C13" s="272"/>
      <c r="D13" s="265" t="s">
        <v>417</v>
      </c>
      <c r="E13" s="264"/>
      <c r="F13" s="266"/>
      <c r="G13" s="76"/>
      <c r="H13" s="240" t="str">
        <f>Input!$GX$14</f>
        <v>Yinwen Li</v>
      </c>
      <c r="I13" s="240" t="str">
        <f>Input!$GY$14</f>
        <v>210-562-6268</v>
      </c>
      <c r="J13" s="240" t="str">
        <f>Input!$GZ$14</f>
        <v>liy2@uthscsa.edu</v>
      </c>
    </row>
    <row r="14" spans="2:10">
      <c r="B14" s="271" t="s">
        <v>330</v>
      </c>
      <c r="C14" s="272"/>
      <c r="D14" s="265" t="s">
        <v>417</v>
      </c>
      <c r="E14" s="264"/>
      <c r="F14" s="266"/>
      <c r="G14" s="76"/>
      <c r="H14" s="240" t="str">
        <f>Input!$GX$15</f>
        <v>Duy Tran</v>
      </c>
      <c r="I14" s="240" t="str">
        <f>Input!$GY$15</f>
        <v>713-745-8630</v>
      </c>
      <c r="J14" s="240" t="str">
        <f>Input!$GZ$15</f>
        <v>ddtran2@mdanderson.org</v>
      </c>
    </row>
    <row r="15" spans="2:10">
      <c r="B15" s="458" t="s">
        <v>568</v>
      </c>
      <c r="C15" s="272"/>
      <c r="D15" s="273" t="s">
        <v>417</v>
      </c>
      <c r="E15" s="274"/>
      <c r="F15" s="272"/>
      <c r="G15" s="76"/>
      <c r="H15" s="240" t="str">
        <f>Input!$GX$16</f>
        <v>Carrie Boyer</v>
      </c>
      <c r="I15" s="240" t="str">
        <f>Input!$GY$16</f>
        <v>903-877-7755</v>
      </c>
      <c r="J15" s="240" t="str">
        <f>Input!$GZ$16</f>
        <v>carrie.boyer@uthct.edu</v>
      </c>
    </row>
    <row r="16" spans="2:10">
      <c r="B16" s="271" t="s">
        <v>334</v>
      </c>
      <c r="C16" s="272"/>
      <c r="D16" s="273" t="s">
        <v>417</v>
      </c>
      <c r="E16" s="264"/>
      <c r="F16" s="266"/>
      <c r="G16" s="76"/>
      <c r="H16" s="240" t="str">
        <f>Input!$GX$17</f>
        <v>Chris Arrington</v>
      </c>
      <c r="I16" s="240" t="str">
        <f>Input!$GY$17</f>
        <v>979-548-9151</v>
      </c>
      <c r="J16" s="240" t="str">
        <f>Input!$GZ$17</f>
        <v>carrington@tamus.edu</v>
      </c>
    </row>
    <row r="17" spans="2:10">
      <c r="B17" s="271" t="s">
        <v>401</v>
      </c>
      <c r="C17" s="272"/>
      <c r="D17" s="273" t="s">
        <v>417</v>
      </c>
      <c r="E17" s="274"/>
      <c r="F17" s="272"/>
      <c r="G17" s="76"/>
      <c r="H17" s="240" t="str">
        <f>Input!$GX$18</f>
        <v>Julie Meisinger</v>
      </c>
      <c r="I17" s="240" t="str">
        <f>Input!$GY$18</f>
        <v>817-735-2609</v>
      </c>
      <c r="J17" s="240" t="str">
        <f>Input!$GZ$18</f>
        <v>julie.meisinger@untsystem.edu</v>
      </c>
    </row>
    <row r="18" spans="2:10">
      <c r="B18" s="271" t="s">
        <v>338</v>
      </c>
      <c r="C18" s="272"/>
      <c r="D18" s="273" t="s">
        <v>417</v>
      </c>
      <c r="E18" s="274"/>
      <c r="F18" s="272"/>
      <c r="H18" s="240" t="str">
        <f>Input!$GX$19</f>
        <v>Rebecca Aguilar</v>
      </c>
      <c r="I18" s="240" t="str">
        <f>Input!$GY$19</f>
        <v>(806) 743-7381</v>
      </c>
      <c r="J18" s="240" t="str">
        <f>Input!$GZ$19</f>
        <v>rebecca.aguilar@ttuhsc.edu</v>
      </c>
    </row>
    <row r="19" spans="2:10">
      <c r="B19" s="462" t="s">
        <v>527</v>
      </c>
      <c r="C19" s="272"/>
      <c r="D19" s="273" t="s">
        <v>417</v>
      </c>
      <c r="E19" s="274"/>
      <c r="F19" s="272"/>
      <c r="H19" s="240" t="str">
        <f>Input!$GX$20</f>
        <v>Sandra Tapia</v>
      </c>
      <c r="I19" s="240" t="str">
        <f>Input!$GY$20</f>
        <v>915-215-4790</v>
      </c>
      <c r="J19" s="240" t="str">
        <f>Input!$GZ$20</f>
        <v>Sandra.Tapia@ttuhsc.edu</v>
      </c>
    </row>
    <row r="20" spans="2:10">
      <c r="B20" s="462" t="s">
        <v>580</v>
      </c>
      <c r="C20" s="272"/>
      <c r="D20" s="273" t="s">
        <v>417</v>
      </c>
      <c r="E20" s="274"/>
      <c r="F20" s="272"/>
      <c r="H20" s="240" t="str">
        <f>Input!$GX$22</f>
        <v>Marcy Lowther</v>
      </c>
      <c r="I20" s="240" t="str">
        <f>Input!$GY$22</f>
        <v>512-797-0284</v>
      </c>
      <c r="J20" s="240" t="str">
        <f>Input!$GZ$22</f>
        <v>mlowther@austin.utexas.edu</v>
      </c>
    </row>
    <row r="21" spans="2:10" ht="13.5" thickBot="1">
      <c r="B21" s="463" t="s">
        <v>581</v>
      </c>
      <c r="C21" s="272"/>
      <c r="D21" s="275" t="s">
        <v>417</v>
      </c>
      <c r="E21" s="274"/>
      <c r="F21" s="272"/>
      <c r="H21" s="240" t="str">
        <f>Input!$GX$21</f>
        <v>Lilia M. St. Clair</v>
      </c>
      <c r="I21" s="240" t="str">
        <f>Input!$GY$21</f>
        <v>956-665-7906</v>
      </c>
      <c r="J21" s="240" t="str">
        <f>Input!$GZ$21</f>
        <v>lilia.stclair@utrgv.edu</v>
      </c>
    </row>
    <row r="22" spans="2:10" ht="15">
      <c r="C22" s="125"/>
      <c r="D22" s="125"/>
      <c r="E22" s="125"/>
      <c r="H22" s="240"/>
      <c r="I22" s="240"/>
      <c r="J22" s="240"/>
    </row>
    <row r="23" spans="2:10" ht="15.75">
      <c r="B23" s="276" t="s">
        <v>402</v>
      </c>
      <c r="C23" s="125"/>
      <c r="D23" s="125"/>
      <c r="E23" s="125"/>
      <c r="H23" s="221"/>
      <c r="I23" s="221"/>
      <c r="J23" s="221"/>
    </row>
    <row r="24" spans="2:10" ht="15">
      <c r="B24" s="277" t="s">
        <v>403</v>
      </c>
      <c r="C24" s="125"/>
      <c r="D24" s="125"/>
      <c r="E24" s="125"/>
      <c r="H24" s="221"/>
      <c r="I24" s="221"/>
      <c r="J24" s="221"/>
    </row>
    <row r="25" spans="2:10" ht="15">
      <c r="B25" s="277" t="s">
        <v>404</v>
      </c>
      <c r="C25" s="125"/>
      <c r="D25" s="125"/>
      <c r="E25" s="125"/>
      <c r="H25" s="221"/>
      <c r="I25" s="221"/>
      <c r="J25" s="221"/>
    </row>
    <row r="26" spans="2:10" ht="15">
      <c r="B26" s="277" t="s">
        <v>405</v>
      </c>
      <c r="C26" s="125"/>
      <c r="D26" s="125"/>
      <c r="E26" s="125"/>
      <c r="H26" s="221"/>
      <c r="I26" s="221"/>
      <c r="J26" s="221"/>
    </row>
    <row r="27" spans="2:10" ht="15">
      <c r="B27" s="124"/>
      <c r="C27" s="125"/>
      <c r="D27" s="125"/>
      <c r="E27" s="125"/>
      <c r="H27" s="221"/>
      <c r="I27" s="221"/>
      <c r="J27" s="221"/>
    </row>
    <row r="28" spans="2:10" ht="15.75">
      <c r="B28" s="276" t="s">
        <v>406</v>
      </c>
      <c r="C28" s="125"/>
      <c r="D28" s="125"/>
      <c r="E28" s="125"/>
      <c r="H28" s="221"/>
      <c r="I28" s="221"/>
      <c r="J28" s="221"/>
    </row>
    <row r="29" spans="2:10" ht="15">
      <c r="B29" s="277" t="s">
        <v>407</v>
      </c>
      <c r="C29" s="278"/>
      <c r="D29" s="278"/>
      <c r="E29" s="278"/>
      <c r="H29" s="221"/>
      <c r="I29" s="221"/>
      <c r="J29" s="221"/>
    </row>
    <row r="30" spans="2:10" ht="15">
      <c r="B30" s="388" t="s">
        <v>518</v>
      </c>
      <c r="C30" s="278"/>
      <c r="D30" s="278"/>
      <c r="E30" s="278"/>
      <c r="H30" s="221"/>
      <c r="I30" s="221"/>
      <c r="J30" s="221"/>
    </row>
    <row r="31" spans="2:10" ht="15">
      <c r="B31" s="267" t="s">
        <v>398</v>
      </c>
      <c r="C31" s="278"/>
      <c r="D31" s="278"/>
      <c r="E31" s="278"/>
      <c r="H31" s="221"/>
      <c r="I31" s="221"/>
      <c r="J31" s="221"/>
    </row>
    <row r="32" spans="2:10">
      <c r="B32" s="267" t="s">
        <v>695</v>
      </c>
      <c r="H32" s="221"/>
      <c r="I32" s="221"/>
      <c r="J32" s="221"/>
    </row>
    <row r="33" spans="2:10">
      <c r="B33" s="267" t="s">
        <v>696</v>
      </c>
      <c r="H33" s="221"/>
      <c r="I33" s="221"/>
      <c r="J33" s="221"/>
    </row>
    <row r="34" spans="2:10">
      <c r="B34" s="582" t="s">
        <v>398</v>
      </c>
      <c r="H34" s="221"/>
      <c r="I34" s="221"/>
      <c r="J34" s="221"/>
    </row>
    <row r="35" spans="2:10">
      <c r="B35" s="582" t="s">
        <v>697</v>
      </c>
      <c r="H35" s="221"/>
      <c r="I35" s="221"/>
      <c r="J35" s="221"/>
    </row>
    <row r="36" spans="2:10">
      <c r="B36" s="582" t="s">
        <v>698</v>
      </c>
      <c r="H36" s="227"/>
      <c r="I36" s="221"/>
      <c r="J36" s="221"/>
    </row>
    <row r="37" spans="2:10">
      <c r="H37" s="221"/>
      <c r="I37" s="221"/>
      <c r="J37" s="221"/>
    </row>
    <row r="38" spans="2:10">
      <c r="H38" s="221"/>
      <c r="I38" s="221"/>
      <c r="J38" s="221"/>
    </row>
    <row r="39" spans="2:10">
      <c r="H39" s="221"/>
      <c r="I39" s="221"/>
      <c r="J39" s="221"/>
    </row>
    <row r="40" spans="2:10">
      <c r="H40" s="221"/>
      <c r="I40" s="221"/>
      <c r="J40" s="221"/>
    </row>
    <row r="41" spans="2:10">
      <c r="H41" s="221"/>
      <c r="I41" s="221"/>
      <c r="J41" s="221"/>
    </row>
    <row r="42" spans="2:10">
      <c r="H42" s="221"/>
      <c r="I42" s="221"/>
      <c r="J42" s="221"/>
    </row>
    <row r="43" spans="2:10">
      <c r="H43" s="221"/>
      <c r="I43" s="221"/>
      <c r="J43" s="221"/>
    </row>
    <row r="44" spans="2:10">
      <c r="H44" s="221"/>
      <c r="I44" s="221"/>
      <c r="J44" s="221"/>
    </row>
    <row r="45" spans="2:10">
      <c r="H45" s="221"/>
      <c r="I45" s="221"/>
      <c r="J45" s="221"/>
    </row>
    <row r="46" spans="2:10">
      <c r="H46" s="221"/>
      <c r="I46" s="221"/>
      <c r="J46" s="221"/>
    </row>
    <row r="47" spans="2:10">
      <c r="H47" s="221"/>
      <c r="I47" s="221"/>
      <c r="J47" s="221"/>
    </row>
    <row r="48" spans="2:10">
      <c r="H48" s="221"/>
      <c r="I48" s="221"/>
      <c r="J48" s="221"/>
    </row>
    <row r="49" spans="8:10">
      <c r="H49" s="221"/>
      <c r="I49" s="221"/>
      <c r="J49" s="221"/>
    </row>
    <row r="50" spans="8:10">
      <c r="H50" s="221"/>
      <c r="I50" s="221"/>
      <c r="J50" s="221"/>
    </row>
    <row r="51" spans="8:10">
      <c r="H51" s="221"/>
      <c r="I51" s="221"/>
      <c r="J51" s="221"/>
    </row>
    <row r="52" spans="8:10">
      <c r="H52" s="221"/>
      <c r="I52" s="221"/>
      <c r="J52" s="221"/>
    </row>
    <row r="53" spans="8:10">
      <c r="H53" s="221"/>
      <c r="I53" s="221"/>
      <c r="J53" s="221"/>
    </row>
    <row r="54" spans="8:10">
      <c r="H54" s="221"/>
      <c r="I54" s="221"/>
      <c r="J54" s="221"/>
    </row>
    <row r="55" spans="8:10">
      <c r="H55" s="221"/>
      <c r="I55" s="221"/>
      <c r="J55" s="221"/>
    </row>
    <row r="56" spans="8:10">
      <c r="H56" s="221"/>
      <c r="I56" s="221"/>
      <c r="J56" s="221"/>
    </row>
    <row r="57" spans="8:10">
      <c r="H57" s="221"/>
      <c r="I57" s="221"/>
      <c r="J57" s="221"/>
    </row>
    <row r="58" spans="8:10">
      <c r="H58" s="221"/>
      <c r="I58" s="221"/>
      <c r="J58" s="221"/>
    </row>
    <row r="59" spans="8:10">
      <c r="H59" s="221"/>
      <c r="I59" s="221"/>
      <c r="J59" s="221"/>
    </row>
    <row r="60" spans="8:10">
      <c r="H60" s="221"/>
      <c r="I60" s="221"/>
      <c r="J60" s="221"/>
    </row>
    <row r="61" spans="8:10">
      <c r="H61" s="221"/>
      <c r="I61" s="221"/>
      <c r="J61" s="221"/>
    </row>
    <row r="62" spans="8:10">
      <c r="H62" s="221"/>
      <c r="I62" s="221"/>
      <c r="J62" s="221"/>
    </row>
    <row r="63" spans="8:10">
      <c r="H63" s="221"/>
      <c r="I63" s="221"/>
      <c r="J63" s="221"/>
    </row>
    <row r="64" spans="8:10">
      <c r="H64" s="221"/>
      <c r="I64" s="221"/>
      <c r="J64" s="221"/>
    </row>
    <row r="65" spans="8:10">
      <c r="H65" s="221"/>
      <c r="I65" s="221"/>
      <c r="J65" s="221"/>
    </row>
    <row r="66" spans="8:10">
      <c r="H66" s="221"/>
      <c r="I66" s="221"/>
      <c r="J66" s="221"/>
    </row>
    <row r="67" spans="8:10">
      <c r="H67" s="221"/>
      <c r="I67" s="221"/>
      <c r="J67" s="221"/>
    </row>
    <row r="68" spans="8:10">
      <c r="H68" s="221"/>
      <c r="I68" s="221"/>
      <c r="J68" s="221"/>
    </row>
    <row r="69" spans="8:10">
      <c r="H69" s="221"/>
      <c r="I69" s="221"/>
      <c r="J69" s="221"/>
    </row>
    <row r="70" spans="8:10">
      <c r="H70" s="221"/>
      <c r="I70" s="221"/>
      <c r="J70" s="221"/>
    </row>
    <row r="71" spans="8:10">
      <c r="H71" s="221"/>
      <c r="I71" s="221"/>
      <c r="J71" s="221"/>
    </row>
    <row r="72" spans="8:10">
      <c r="H72" s="221"/>
      <c r="I72" s="221"/>
      <c r="J72" s="221"/>
    </row>
    <row r="73" spans="8:10">
      <c r="H73" s="221"/>
      <c r="I73" s="221"/>
      <c r="J73" s="221"/>
    </row>
    <row r="74" spans="8:10">
      <c r="H74" s="221"/>
      <c r="I74" s="221"/>
      <c r="J74" s="221"/>
    </row>
    <row r="75" spans="8:10">
      <c r="H75" s="221"/>
      <c r="I75" s="221"/>
      <c r="J75" s="221"/>
    </row>
    <row r="76" spans="8:10">
      <c r="H76" s="221"/>
      <c r="I76" s="221"/>
      <c r="J76" s="221"/>
    </row>
    <row r="77" spans="8:10">
      <c r="H77" s="221"/>
      <c r="I77" s="221"/>
      <c r="J77" s="221"/>
    </row>
    <row r="78" spans="8:10">
      <c r="H78" s="221"/>
      <c r="I78" s="221"/>
      <c r="J78" s="221"/>
    </row>
    <row r="79" spans="8:10">
      <c r="H79" s="221"/>
      <c r="I79" s="221"/>
      <c r="J79" s="221"/>
    </row>
    <row r="80" spans="8:10">
      <c r="H80" s="221"/>
      <c r="I80" s="221"/>
      <c r="J80" s="221"/>
    </row>
    <row r="81" spans="8:10">
      <c r="H81" s="221"/>
      <c r="I81" s="221"/>
      <c r="J81" s="221"/>
    </row>
    <row r="82" spans="8:10">
      <c r="H82" s="221"/>
      <c r="I82" s="221"/>
      <c r="J82" s="221"/>
    </row>
    <row r="83" spans="8:10">
      <c r="H83" s="221"/>
      <c r="I83" s="221"/>
      <c r="J83" s="221"/>
    </row>
    <row r="84" spans="8:10">
      <c r="H84" s="221"/>
      <c r="I84" s="221"/>
      <c r="J84" s="221"/>
    </row>
    <row r="85" spans="8:10">
      <c r="H85" s="221"/>
      <c r="I85" s="221"/>
      <c r="J85" s="221"/>
    </row>
    <row r="86" spans="8:10">
      <c r="H86" s="221"/>
      <c r="I86" s="221"/>
      <c r="J86" s="221"/>
    </row>
    <row r="87" spans="8:10">
      <c r="H87" s="221"/>
      <c r="I87" s="221"/>
      <c r="J87" s="221"/>
    </row>
    <row r="88" spans="8:10">
      <c r="H88" s="221"/>
      <c r="I88" s="221"/>
      <c r="J88" s="221"/>
    </row>
    <row r="89" spans="8:10">
      <c r="H89" s="221"/>
      <c r="I89" s="221"/>
      <c r="J89" s="221"/>
    </row>
    <row r="90" spans="8:10">
      <c r="H90" s="221"/>
      <c r="I90" s="221"/>
      <c r="J90" s="221"/>
    </row>
    <row r="91" spans="8:10">
      <c r="H91" s="221"/>
      <c r="I91" s="221"/>
      <c r="J91" s="221"/>
    </row>
    <row r="92" spans="8:10">
      <c r="H92" s="221"/>
      <c r="I92" s="221"/>
      <c r="J92" s="221"/>
    </row>
    <row r="93" spans="8:10">
      <c r="H93" s="221"/>
      <c r="I93" s="221"/>
      <c r="J93" s="221"/>
    </row>
    <row r="94" spans="8:10">
      <c r="H94" s="221"/>
      <c r="I94" s="221"/>
      <c r="J94" s="221"/>
    </row>
    <row r="95" spans="8:10">
      <c r="H95" s="221"/>
      <c r="I95" s="221"/>
      <c r="J95" s="221"/>
    </row>
    <row r="96" spans="8:10">
      <c r="H96" s="221"/>
      <c r="I96" s="221"/>
      <c r="J96" s="221"/>
    </row>
    <row r="97" spans="8:10">
      <c r="H97" s="221"/>
      <c r="I97" s="221"/>
      <c r="J97" s="221"/>
    </row>
    <row r="98" spans="8:10">
      <c r="H98" s="221"/>
      <c r="I98" s="221"/>
      <c r="J98" s="221"/>
    </row>
    <row r="99" spans="8:10">
      <c r="H99" s="221"/>
      <c r="I99" s="221"/>
      <c r="J99" s="221"/>
    </row>
    <row r="100" spans="8:10">
      <c r="H100" s="221"/>
      <c r="I100" s="221"/>
      <c r="J100" s="221"/>
    </row>
    <row r="101" spans="8:10">
      <c r="H101" s="221"/>
      <c r="I101" s="221"/>
      <c r="J101" s="221"/>
    </row>
    <row r="102" spans="8:10">
      <c r="H102" s="221"/>
      <c r="I102" s="221"/>
      <c r="J102" s="221"/>
    </row>
    <row r="103" spans="8:10">
      <c r="H103" s="221"/>
      <c r="I103" s="221"/>
      <c r="J103" s="221"/>
    </row>
    <row r="104" spans="8:10">
      <c r="H104" s="221"/>
      <c r="I104" s="221"/>
      <c r="J104" s="221"/>
    </row>
    <row r="105" spans="8:10">
      <c r="H105" s="221"/>
      <c r="I105" s="221"/>
      <c r="J105" s="221"/>
    </row>
    <row r="106" spans="8:10">
      <c r="H106" s="221"/>
      <c r="I106" s="221"/>
      <c r="J106" s="221"/>
    </row>
    <row r="107" spans="8:10">
      <c r="H107" s="221"/>
      <c r="I107" s="221"/>
      <c r="J107" s="221"/>
    </row>
    <row r="108" spans="8:10">
      <c r="H108" s="221"/>
      <c r="I108" s="221"/>
      <c r="J108" s="221"/>
    </row>
    <row r="109" spans="8:10">
      <c r="H109" s="221"/>
      <c r="I109" s="221"/>
      <c r="J109" s="221"/>
    </row>
    <row r="110" spans="8:10">
      <c r="H110" s="221"/>
      <c r="I110" s="221"/>
      <c r="J110" s="221"/>
    </row>
    <row r="111" spans="8:10">
      <c r="H111" s="221"/>
      <c r="I111" s="221"/>
      <c r="J111" s="221"/>
    </row>
    <row r="112" spans="8:10">
      <c r="H112" s="221"/>
      <c r="I112" s="221"/>
      <c r="J112" s="221"/>
    </row>
    <row r="113" spans="8:10">
      <c r="H113" s="221"/>
      <c r="I113" s="221"/>
      <c r="J113" s="221"/>
    </row>
    <row r="114" spans="8:10">
      <c r="H114" s="221"/>
      <c r="I114" s="221"/>
      <c r="J114" s="221"/>
    </row>
    <row r="115" spans="8:10">
      <c r="H115" s="221"/>
      <c r="I115" s="221"/>
      <c r="J115" s="221"/>
    </row>
    <row r="116" spans="8:10">
      <c r="H116" s="221"/>
      <c r="I116" s="221"/>
      <c r="J116" s="221"/>
    </row>
    <row r="117" spans="8:10">
      <c r="H117" s="221"/>
      <c r="I117" s="221"/>
      <c r="J117" s="221"/>
    </row>
    <row r="118" spans="8:10">
      <c r="H118" s="221"/>
      <c r="I118" s="221"/>
      <c r="J118" s="221"/>
    </row>
    <row r="119" spans="8:10">
      <c r="H119" s="221"/>
      <c r="I119" s="221"/>
      <c r="J119" s="221"/>
    </row>
    <row r="120" spans="8:10">
      <c r="H120" s="221"/>
      <c r="I120" s="221"/>
      <c r="J120" s="221"/>
    </row>
    <row r="121" spans="8:10">
      <c r="H121" s="221"/>
      <c r="I121" s="221"/>
      <c r="J121" s="221"/>
    </row>
    <row r="122" spans="8:10">
      <c r="H122" s="221"/>
      <c r="I122" s="221"/>
      <c r="J122" s="221"/>
    </row>
    <row r="123" spans="8:10">
      <c r="H123" s="221"/>
      <c r="I123" s="221"/>
      <c r="J123" s="221"/>
    </row>
    <row r="124" spans="8:10">
      <c r="H124" s="221"/>
      <c r="I124" s="221"/>
      <c r="J124" s="221"/>
    </row>
    <row r="125" spans="8:10">
      <c r="H125" s="221"/>
      <c r="I125" s="221"/>
      <c r="J125" s="221"/>
    </row>
    <row r="126" spans="8:10">
      <c r="H126" s="221"/>
      <c r="I126" s="221"/>
      <c r="J126" s="221"/>
    </row>
    <row r="127" spans="8:10">
      <c r="H127" s="221"/>
      <c r="I127" s="221"/>
      <c r="J127" s="221"/>
    </row>
    <row r="128" spans="8:10">
      <c r="H128" s="221"/>
      <c r="I128" s="221"/>
      <c r="J128" s="221"/>
    </row>
    <row r="129" spans="8:10">
      <c r="H129" s="221"/>
      <c r="I129" s="221"/>
      <c r="J129" s="221"/>
    </row>
    <row r="130" spans="8:10">
      <c r="H130" s="221"/>
      <c r="I130" s="221"/>
      <c r="J130" s="221"/>
    </row>
    <row r="131" spans="8:10">
      <c r="H131" s="221"/>
      <c r="I131" s="221"/>
      <c r="J131" s="221"/>
    </row>
    <row r="132" spans="8:10">
      <c r="H132" s="221"/>
      <c r="I132" s="221"/>
      <c r="J132" s="221"/>
    </row>
    <row r="133" spans="8:10">
      <c r="H133" s="221"/>
      <c r="I133" s="221"/>
      <c r="J133" s="221"/>
    </row>
    <row r="134" spans="8:10">
      <c r="H134" s="221"/>
      <c r="I134" s="221"/>
      <c r="J134" s="221"/>
    </row>
    <row r="135" spans="8:10">
      <c r="H135" s="221"/>
      <c r="I135" s="221"/>
      <c r="J135" s="221"/>
    </row>
    <row r="136" spans="8:10">
      <c r="H136" s="221"/>
      <c r="I136" s="221"/>
      <c r="J136" s="221"/>
    </row>
    <row r="137" spans="8:10">
      <c r="H137" s="221"/>
      <c r="I137" s="221"/>
      <c r="J137" s="221"/>
    </row>
    <row r="138" spans="8:10">
      <c r="H138" s="221"/>
      <c r="I138" s="221"/>
      <c r="J138" s="221"/>
    </row>
    <row r="139" spans="8:10">
      <c r="H139" s="221"/>
      <c r="I139" s="221"/>
      <c r="J139" s="221"/>
    </row>
    <row r="140" spans="8:10">
      <c r="H140" s="221"/>
      <c r="I140" s="221"/>
      <c r="J140" s="221"/>
    </row>
    <row r="141" spans="8:10">
      <c r="H141" s="221"/>
      <c r="I141" s="221"/>
      <c r="J141" s="221"/>
    </row>
    <row r="142" spans="8:10">
      <c r="H142" s="221"/>
      <c r="I142" s="221"/>
      <c r="J142" s="221"/>
    </row>
    <row r="143" spans="8:10">
      <c r="H143" s="221"/>
      <c r="I143" s="221"/>
      <c r="J143" s="221"/>
    </row>
    <row r="144" spans="8:10">
      <c r="H144" s="221"/>
      <c r="I144" s="221"/>
      <c r="J144" s="221"/>
    </row>
    <row r="145" spans="8:10">
      <c r="H145" s="221"/>
      <c r="I145" s="221"/>
      <c r="J145" s="221"/>
    </row>
    <row r="146" spans="8:10">
      <c r="H146" s="221"/>
      <c r="I146" s="221"/>
      <c r="J146" s="221"/>
    </row>
    <row r="147" spans="8:10">
      <c r="H147" s="221"/>
      <c r="I147" s="221"/>
      <c r="J147" s="221"/>
    </row>
    <row r="148" spans="8:10">
      <c r="H148" s="221"/>
      <c r="I148" s="221"/>
      <c r="J148" s="221"/>
    </row>
    <row r="149" spans="8:10">
      <c r="H149" s="221"/>
      <c r="I149" s="221"/>
      <c r="J149" s="221"/>
    </row>
    <row r="150" spans="8:10">
      <c r="H150" s="221"/>
      <c r="I150" s="221"/>
      <c r="J150" s="221"/>
    </row>
    <row r="151" spans="8:10">
      <c r="H151" s="221"/>
      <c r="I151" s="221"/>
      <c r="J151" s="221"/>
    </row>
    <row r="152" spans="8:10">
      <c r="H152" s="221"/>
      <c r="I152" s="221"/>
      <c r="J152" s="221"/>
    </row>
    <row r="153" spans="8:10">
      <c r="H153" s="221"/>
      <c r="I153" s="221"/>
      <c r="J153" s="221"/>
    </row>
    <row r="154" spans="8:10">
      <c r="H154" s="221"/>
      <c r="I154" s="221"/>
      <c r="J154" s="221"/>
    </row>
    <row r="155" spans="8:10">
      <c r="H155" s="221"/>
      <c r="I155" s="221"/>
      <c r="J155" s="221"/>
    </row>
    <row r="156" spans="8:10">
      <c r="H156" s="221"/>
      <c r="I156" s="221"/>
      <c r="J156" s="221"/>
    </row>
    <row r="157" spans="8:10">
      <c r="H157" s="221"/>
      <c r="I157" s="221"/>
      <c r="J157" s="221"/>
    </row>
    <row r="158" spans="8:10">
      <c r="H158" s="221"/>
      <c r="I158" s="221"/>
      <c r="J158" s="221"/>
    </row>
    <row r="159" spans="8:10">
      <c r="H159" s="221"/>
      <c r="I159" s="221"/>
      <c r="J159" s="221"/>
    </row>
    <row r="160" spans="8:10">
      <c r="H160" s="221"/>
      <c r="I160" s="221"/>
      <c r="J160" s="221"/>
    </row>
    <row r="161" spans="8:10">
      <c r="H161" s="221"/>
      <c r="I161" s="221"/>
      <c r="J161" s="221"/>
    </row>
    <row r="162" spans="8:10">
      <c r="H162" s="221"/>
      <c r="I162" s="221"/>
      <c r="J162" s="221"/>
    </row>
    <row r="163" spans="8:10">
      <c r="H163" s="221"/>
      <c r="I163" s="221"/>
      <c r="J163" s="221"/>
    </row>
    <row r="164" spans="8:10">
      <c r="H164" s="221"/>
      <c r="I164" s="221"/>
      <c r="J164" s="221"/>
    </row>
    <row r="165" spans="8:10">
      <c r="H165" s="221"/>
      <c r="I165" s="221"/>
      <c r="J165" s="221"/>
    </row>
    <row r="166" spans="8:10">
      <c r="H166" s="221"/>
      <c r="I166" s="221"/>
      <c r="J166" s="221"/>
    </row>
    <row r="167" spans="8:10">
      <c r="H167" s="221"/>
      <c r="I167" s="221"/>
      <c r="J167" s="221"/>
    </row>
    <row r="168" spans="8:10">
      <c r="H168" s="221"/>
      <c r="I168" s="221"/>
      <c r="J168" s="221"/>
    </row>
    <row r="169" spans="8:10">
      <c r="H169" s="221"/>
      <c r="I169" s="221"/>
      <c r="J169" s="221"/>
    </row>
    <row r="170" spans="8:10">
      <c r="H170" s="221"/>
      <c r="I170" s="221"/>
      <c r="J170" s="221"/>
    </row>
    <row r="171" spans="8:10">
      <c r="H171" s="221"/>
      <c r="I171" s="221"/>
      <c r="J171" s="221"/>
    </row>
    <row r="172" spans="8:10">
      <c r="H172" s="221"/>
      <c r="I172" s="221"/>
      <c r="J172" s="221"/>
    </row>
    <row r="173" spans="8:10">
      <c r="H173" s="221"/>
      <c r="I173" s="221"/>
      <c r="J173" s="221"/>
    </row>
    <row r="174" spans="8:10">
      <c r="H174" s="221"/>
      <c r="I174" s="221"/>
      <c r="J174" s="221"/>
    </row>
    <row r="175" spans="8:10">
      <c r="H175" s="221"/>
      <c r="I175" s="221"/>
      <c r="J175" s="221"/>
    </row>
    <row r="176" spans="8:10">
      <c r="H176" s="221"/>
      <c r="I176" s="221"/>
      <c r="J176" s="221"/>
    </row>
    <row r="177" spans="8:10">
      <c r="H177" s="221"/>
      <c r="I177" s="221"/>
      <c r="J177" s="221"/>
    </row>
    <row r="178" spans="8:10">
      <c r="H178" s="221"/>
      <c r="I178" s="221"/>
      <c r="J178" s="221"/>
    </row>
    <row r="179" spans="8:10">
      <c r="H179" s="221"/>
      <c r="I179" s="221"/>
      <c r="J179" s="221"/>
    </row>
    <row r="180" spans="8:10">
      <c r="H180" s="221"/>
      <c r="I180" s="221"/>
      <c r="J180" s="221"/>
    </row>
    <row r="181" spans="8:10">
      <c r="H181" s="221"/>
      <c r="I181" s="221"/>
      <c r="J181" s="221"/>
    </row>
    <row r="182" spans="8:10">
      <c r="H182" s="221"/>
      <c r="I182" s="221"/>
      <c r="J182" s="221"/>
    </row>
    <row r="183" spans="8:10">
      <c r="H183" s="221"/>
      <c r="I183" s="221"/>
      <c r="J183" s="221"/>
    </row>
    <row r="184" spans="8:10">
      <c r="H184" s="221"/>
      <c r="I184" s="221"/>
      <c r="J184" s="221"/>
    </row>
    <row r="185" spans="8:10">
      <c r="H185" s="221"/>
      <c r="I185" s="221"/>
      <c r="J185" s="221"/>
    </row>
    <row r="186" spans="8:10">
      <c r="H186" s="221"/>
      <c r="I186" s="221"/>
      <c r="J186" s="221"/>
    </row>
    <row r="187" spans="8:10">
      <c r="H187" s="221"/>
      <c r="I187" s="221"/>
      <c r="J187" s="221"/>
    </row>
    <row r="188" spans="8:10">
      <c r="H188" s="221"/>
      <c r="I188" s="221"/>
      <c r="J188" s="221"/>
    </row>
    <row r="189" spans="8:10">
      <c r="H189" s="221"/>
      <c r="I189" s="221"/>
      <c r="J189" s="221"/>
    </row>
    <row r="190" spans="8:10">
      <c r="H190" s="221"/>
      <c r="I190" s="221"/>
      <c r="J190" s="221"/>
    </row>
    <row r="191" spans="8:10">
      <c r="H191" s="221"/>
      <c r="I191" s="221"/>
      <c r="J191" s="221"/>
    </row>
    <row r="192" spans="8:10">
      <c r="H192" s="221"/>
      <c r="I192" s="221"/>
      <c r="J192" s="221"/>
    </row>
    <row r="193" spans="8:10">
      <c r="H193" s="221"/>
      <c r="I193" s="221"/>
      <c r="J193" s="221"/>
    </row>
    <row r="194" spans="8:10">
      <c r="H194" s="221"/>
      <c r="I194" s="221"/>
      <c r="J194" s="221"/>
    </row>
    <row r="195" spans="8:10">
      <c r="H195" s="221"/>
      <c r="I195" s="221"/>
      <c r="J195" s="221"/>
    </row>
    <row r="196" spans="8:10">
      <c r="H196" s="221"/>
      <c r="I196" s="221"/>
      <c r="J196" s="221"/>
    </row>
    <row r="197" spans="8:10">
      <c r="H197" s="221"/>
      <c r="I197" s="221"/>
      <c r="J197" s="221"/>
    </row>
    <row r="198" spans="8:10">
      <c r="H198" s="221"/>
      <c r="I198" s="221"/>
      <c r="J198" s="221"/>
    </row>
    <row r="199" spans="8:10">
      <c r="H199" s="221"/>
      <c r="I199" s="221"/>
      <c r="J199" s="221"/>
    </row>
    <row r="200" spans="8:10">
      <c r="H200" s="221"/>
      <c r="I200" s="221"/>
      <c r="J200" s="221"/>
    </row>
    <row r="201" spans="8:10">
      <c r="H201" s="221"/>
      <c r="I201" s="221"/>
      <c r="J201" s="221"/>
    </row>
    <row r="202" spans="8:10">
      <c r="H202" s="221"/>
      <c r="I202" s="221"/>
      <c r="J202" s="221"/>
    </row>
    <row r="203" spans="8:10">
      <c r="H203" s="221"/>
      <c r="I203" s="221"/>
      <c r="J203" s="221"/>
    </row>
    <row r="204" spans="8:10">
      <c r="H204" s="221"/>
      <c r="I204" s="221"/>
      <c r="J204" s="221"/>
    </row>
    <row r="205" spans="8:10">
      <c r="H205" s="221"/>
      <c r="I205" s="221"/>
      <c r="J205" s="221"/>
    </row>
    <row r="206" spans="8:10">
      <c r="H206" s="221"/>
      <c r="I206" s="221"/>
      <c r="J206" s="221"/>
    </row>
    <row r="207" spans="8:10">
      <c r="H207" s="221"/>
      <c r="I207" s="221"/>
      <c r="J207" s="221"/>
    </row>
    <row r="208" spans="8:10">
      <c r="H208" s="221"/>
      <c r="I208" s="221"/>
      <c r="J208" s="221"/>
    </row>
    <row r="209" spans="8:10">
      <c r="H209" s="221"/>
      <c r="I209" s="221"/>
      <c r="J209" s="221"/>
    </row>
    <row r="210" spans="8:10">
      <c r="H210" s="221"/>
      <c r="I210" s="221"/>
      <c r="J210" s="221"/>
    </row>
    <row r="211" spans="8:10">
      <c r="H211" s="221"/>
      <c r="I211" s="221"/>
      <c r="J211" s="221"/>
    </row>
    <row r="212" spans="8:10">
      <c r="H212" s="221"/>
      <c r="I212" s="221"/>
      <c r="J212" s="221"/>
    </row>
    <row r="213" spans="8:10">
      <c r="H213" s="221"/>
      <c r="I213" s="221"/>
      <c r="J213" s="221"/>
    </row>
    <row r="214" spans="8:10">
      <c r="H214" s="221"/>
      <c r="I214" s="221"/>
      <c r="J214" s="221"/>
    </row>
    <row r="215" spans="8:10">
      <c r="H215" s="221"/>
      <c r="I215" s="221"/>
      <c r="J215" s="221"/>
    </row>
    <row r="216" spans="8:10">
      <c r="H216" s="221"/>
      <c r="I216" s="221"/>
      <c r="J216" s="221"/>
    </row>
    <row r="217" spans="8:10">
      <c r="H217" s="221"/>
      <c r="I217" s="221"/>
      <c r="J217" s="221"/>
    </row>
    <row r="218" spans="8:10">
      <c r="H218" s="221"/>
      <c r="I218" s="221"/>
      <c r="J218" s="221"/>
    </row>
    <row r="219" spans="8:10">
      <c r="H219" s="221"/>
      <c r="I219" s="221"/>
      <c r="J219" s="221"/>
    </row>
    <row r="220" spans="8:10">
      <c r="H220" s="221"/>
      <c r="I220" s="221"/>
      <c r="J220" s="221"/>
    </row>
    <row r="221" spans="8:10">
      <c r="H221" s="221"/>
      <c r="I221" s="221"/>
      <c r="J221" s="221"/>
    </row>
    <row r="222" spans="8:10">
      <c r="H222" s="221"/>
      <c r="I222" s="221"/>
      <c r="J222" s="221"/>
    </row>
    <row r="223" spans="8:10">
      <c r="H223" s="221"/>
      <c r="I223" s="221"/>
      <c r="J223" s="221"/>
    </row>
    <row r="224" spans="8:10">
      <c r="H224" s="221"/>
      <c r="I224" s="221"/>
      <c r="J224" s="221"/>
    </row>
    <row r="225" spans="8:10">
      <c r="H225" s="221"/>
      <c r="I225" s="221"/>
      <c r="J225" s="221"/>
    </row>
    <row r="226" spans="8:10">
      <c r="H226" s="221"/>
      <c r="I226" s="221"/>
      <c r="J226" s="221"/>
    </row>
    <row r="227" spans="8:10">
      <c r="H227" s="221"/>
      <c r="I227" s="221"/>
      <c r="J227" s="221"/>
    </row>
    <row r="228" spans="8:10">
      <c r="H228" s="221"/>
      <c r="I228" s="221"/>
      <c r="J228" s="221"/>
    </row>
    <row r="229" spans="8:10">
      <c r="H229" s="221"/>
      <c r="I229" s="221"/>
      <c r="J229" s="221"/>
    </row>
    <row r="230" spans="8:10">
      <c r="H230" s="221"/>
      <c r="I230" s="221"/>
      <c r="J230" s="221"/>
    </row>
    <row r="231" spans="8:10">
      <c r="H231" s="221"/>
      <c r="I231" s="221"/>
      <c r="J231" s="221"/>
    </row>
    <row r="232" spans="8:10">
      <c r="H232" s="221"/>
      <c r="I232" s="221"/>
      <c r="J232" s="221"/>
    </row>
    <row r="233" spans="8:10">
      <c r="H233" s="221"/>
      <c r="I233" s="221"/>
      <c r="J233" s="221"/>
    </row>
    <row r="234" spans="8:10">
      <c r="H234" s="221"/>
      <c r="I234" s="221"/>
      <c r="J234" s="221"/>
    </row>
    <row r="235" spans="8:10">
      <c r="H235" s="221"/>
      <c r="I235" s="221"/>
      <c r="J235" s="221"/>
    </row>
    <row r="236" spans="8:10">
      <c r="H236" s="221"/>
      <c r="I236" s="221"/>
      <c r="J236" s="221"/>
    </row>
    <row r="237" spans="8:10">
      <c r="H237" s="221"/>
      <c r="I237" s="221"/>
      <c r="J237" s="221"/>
    </row>
    <row r="238" spans="8:10">
      <c r="H238" s="221"/>
      <c r="I238" s="221"/>
      <c r="J238" s="221"/>
    </row>
    <row r="239" spans="8:10">
      <c r="H239" s="221"/>
      <c r="I239" s="221"/>
      <c r="J239" s="221"/>
    </row>
    <row r="240" spans="8:10">
      <c r="H240" s="221"/>
      <c r="I240" s="221"/>
      <c r="J240" s="221"/>
    </row>
    <row r="241" spans="8:10">
      <c r="H241" s="221"/>
      <c r="I241" s="221"/>
      <c r="J241" s="221"/>
    </row>
    <row r="242" spans="8:10">
      <c r="H242" s="221"/>
      <c r="I242" s="221"/>
      <c r="J242" s="221"/>
    </row>
    <row r="243" spans="8:10">
      <c r="H243" s="221"/>
      <c r="I243" s="221"/>
      <c r="J243" s="221"/>
    </row>
    <row r="244" spans="8:10">
      <c r="H244" s="221"/>
      <c r="I244" s="221"/>
      <c r="J244" s="221"/>
    </row>
    <row r="245" spans="8:10">
      <c r="H245" s="221"/>
      <c r="I245" s="221"/>
      <c r="J245" s="221"/>
    </row>
    <row r="246" spans="8:10">
      <c r="H246" s="221"/>
      <c r="I246" s="221"/>
      <c r="J246" s="221"/>
    </row>
    <row r="247" spans="8:10">
      <c r="H247" s="221"/>
      <c r="I247" s="221"/>
      <c r="J247" s="221"/>
    </row>
    <row r="248" spans="8:10">
      <c r="H248" s="221"/>
      <c r="I248" s="221"/>
      <c r="J248" s="221"/>
    </row>
    <row r="249" spans="8:10">
      <c r="H249" s="221"/>
      <c r="I249" s="221"/>
      <c r="J249" s="221"/>
    </row>
    <row r="250" spans="8:10">
      <c r="H250" s="221"/>
      <c r="I250" s="221"/>
      <c r="J250" s="221"/>
    </row>
    <row r="251" spans="8:10">
      <c r="H251" s="221"/>
      <c r="I251" s="221"/>
      <c r="J251" s="221"/>
    </row>
    <row r="252" spans="8:10">
      <c r="H252" s="221"/>
      <c r="I252" s="221"/>
      <c r="J252" s="221"/>
    </row>
    <row r="253" spans="8:10">
      <c r="H253" s="221"/>
      <c r="I253" s="221"/>
      <c r="J253" s="221"/>
    </row>
    <row r="254" spans="8:10">
      <c r="H254" s="221"/>
      <c r="I254" s="221"/>
      <c r="J254" s="221"/>
    </row>
    <row r="255" spans="8:10">
      <c r="H255" s="221"/>
      <c r="I255" s="221"/>
      <c r="J255" s="221"/>
    </row>
    <row r="256" spans="8:10">
      <c r="H256" s="221"/>
      <c r="I256" s="221"/>
      <c r="J256" s="221"/>
    </row>
    <row r="257" spans="8:10">
      <c r="H257" s="221"/>
      <c r="I257" s="221"/>
      <c r="J257" s="221"/>
    </row>
    <row r="258" spans="8:10">
      <c r="H258" s="221"/>
      <c r="I258" s="221"/>
      <c r="J258" s="221"/>
    </row>
    <row r="259" spans="8:10">
      <c r="H259" s="221"/>
      <c r="I259" s="221"/>
      <c r="J259" s="221"/>
    </row>
    <row r="260" spans="8:10">
      <c r="H260" s="221"/>
      <c r="I260" s="221"/>
      <c r="J260" s="221"/>
    </row>
    <row r="261" spans="8:10">
      <c r="H261" s="221"/>
      <c r="I261" s="221"/>
      <c r="J261" s="221"/>
    </row>
    <row r="262" spans="8:10">
      <c r="H262" s="221"/>
      <c r="I262" s="221"/>
      <c r="J262" s="221"/>
    </row>
    <row r="263" spans="8:10">
      <c r="H263" s="221"/>
      <c r="I263" s="221"/>
      <c r="J263" s="221"/>
    </row>
    <row r="264" spans="8:10">
      <c r="H264" s="221"/>
      <c r="I264" s="221"/>
      <c r="J264" s="221"/>
    </row>
    <row r="265" spans="8:10">
      <c r="H265" s="221"/>
      <c r="I265" s="221"/>
      <c r="J265" s="221"/>
    </row>
    <row r="266" spans="8:10">
      <c r="H266" s="221"/>
      <c r="I266" s="221"/>
      <c r="J266" s="221"/>
    </row>
    <row r="267" spans="8:10">
      <c r="H267" s="221"/>
      <c r="I267" s="221"/>
      <c r="J267" s="221"/>
    </row>
    <row r="268" spans="8:10">
      <c r="H268" s="221"/>
      <c r="I268" s="221"/>
      <c r="J268" s="221"/>
    </row>
    <row r="269" spans="8:10">
      <c r="H269" s="221"/>
      <c r="I269" s="221"/>
      <c r="J269" s="221"/>
    </row>
    <row r="270" spans="8:10">
      <c r="H270" s="221"/>
      <c r="I270" s="221"/>
      <c r="J270" s="221"/>
    </row>
    <row r="271" spans="8:10">
      <c r="H271" s="221"/>
      <c r="I271" s="221"/>
      <c r="J271" s="221"/>
    </row>
    <row r="272" spans="8:10">
      <c r="H272" s="221"/>
      <c r="I272" s="221"/>
      <c r="J272" s="221"/>
    </row>
    <row r="273" spans="8:10">
      <c r="H273" s="221"/>
      <c r="I273" s="221"/>
      <c r="J273" s="221"/>
    </row>
    <row r="274" spans="8:10">
      <c r="H274" s="221"/>
      <c r="I274" s="221"/>
      <c r="J274" s="221"/>
    </row>
    <row r="275" spans="8:10">
      <c r="H275" s="221"/>
      <c r="I275" s="221"/>
      <c r="J275" s="221"/>
    </row>
    <row r="276" spans="8:10">
      <c r="H276" s="221"/>
      <c r="I276" s="221"/>
      <c r="J276" s="221"/>
    </row>
    <row r="277" spans="8:10">
      <c r="H277" s="221"/>
      <c r="I277" s="221"/>
      <c r="J277" s="221"/>
    </row>
    <row r="278" spans="8:10">
      <c r="H278" s="221"/>
      <c r="I278" s="221"/>
      <c r="J278" s="221"/>
    </row>
    <row r="279" spans="8:10">
      <c r="H279" s="221"/>
      <c r="I279" s="221"/>
      <c r="J279" s="221"/>
    </row>
    <row r="280" spans="8:10">
      <c r="H280" s="221"/>
      <c r="I280" s="221"/>
      <c r="J280" s="221"/>
    </row>
    <row r="281" spans="8:10">
      <c r="H281" s="221"/>
      <c r="I281" s="221"/>
      <c r="J281" s="221"/>
    </row>
    <row r="282" spans="8:10">
      <c r="H282" s="221"/>
      <c r="I282" s="221"/>
      <c r="J282" s="221"/>
    </row>
    <row r="283" spans="8:10">
      <c r="H283" s="221"/>
      <c r="I283" s="221"/>
      <c r="J283" s="221"/>
    </row>
    <row r="284" spans="8:10">
      <c r="H284" s="221"/>
      <c r="I284" s="221"/>
      <c r="J284" s="221"/>
    </row>
    <row r="285" spans="8:10">
      <c r="H285" s="221"/>
      <c r="I285" s="221"/>
      <c r="J285" s="221"/>
    </row>
    <row r="286" spans="8:10">
      <c r="H286" s="221"/>
      <c r="I286" s="221"/>
      <c r="J286" s="221"/>
    </row>
    <row r="287" spans="8:10">
      <c r="H287" s="221"/>
      <c r="I287" s="221"/>
      <c r="J287" s="221"/>
    </row>
    <row r="288" spans="8:10">
      <c r="H288" s="221"/>
      <c r="I288" s="221"/>
      <c r="J288" s="221"/>
    </row>
    <row r="289" spans="8:10">
      <c r="H289" s="221"/>
      <c r="I289" s="221"/>
      <c r="J289" s="221"/>
    </row>
    <row r="290" spans="8:10">
      <c r="H290" s="221"/>
      <c r="I290" s="221"/>
      <c r="J290" s="221"/>
    </row>
    <row r="291" spans="8:10">
      <c r="H291" s="221"/>
      <c r="I291" s="221"/>
      <c r="J291" s="221"/>
    </row>
    <row r="292" spans="8:10">
      <c r="H292" s="221"/>
      <c r="I292" s="221"/>
      <c r="J292" s="221"/>
    </row>
    <row r="293" spans="8:10">
      <c r="H293" s="221"/>
      <c r="I293" s="221"/>
      <c r="J293" s="221"/>
    </row>
    <row r="294" spans="8:10">
      <c r="H294" s="221"/>
      <c r="I294" s="221"/>
      <c r="J294" s="221"/>
    </row>
    <row r="295" spans="8:10">
      <c r="H295" s="221"/>
      <c r="I295" s="221"/>
      <c r="J295" s="221"/>
    </row>
    <row r="296" spans="8:10">
      <c r="H296" s="221"/>
      <c r="I296" s="221"/>
      <c r="J296" s="221"/>
    </row>
    <row r="297" spans="8:10">
      <c r="H297" s="221"/>
      <c r="I297" s="221"/>
      <c r="J297" s="221"/>
    </row>
    <row r="298" spans="8:10">
      <c r="H298" s="221"/>
      <c r="I298" s="221"/>
      <c r="J298" s="221"/>
    </row>
    <row r="299" spans="8:10">
      <c r="H299" s="221"/>
      <c r="I299" s="221"/>
      <c r="J299" s="221"/>
    </row>
    <row r="300" spans="8:10">
      <c r="H300" s="221"/>
      <c r="I300" s="221"/>
      <c r="J300" s="221"/>
    </row>
    <row r="301" spans="8:10">
      <c r="H301" s="221"/>
      <c r="I301" s="221"/>
      <c r="J301" s="221"/>
    </row>
    <row r="302" spans="8:10">
      <c r="H302" s="221"/>
      <c r="I302" s="221"/>
      <c r="J302" s="221"/>
    </row>
    <row r="303" spans="8:10">
      <c r="H303" s="221"/>
      <c r="I303" s="221"/>
      <c r="J303" s="221"/>
    </row>
    <row r="304" spans="8:10">
      <c r="H304" s="221"/>
      <c r="I304" s="221"/>
      <c r="J304" s="221"/>
    </row>
    <row r="305" spans="8:10">
      <c r="H305" s="221"/>
      <c r="I305" s="221"/>
      <c r="J305" s="221"/>
    </row>
    <row r="306" spans="8:10">
      <c r="H306" s="221"/>
      <c r="I306" s="221"/>
      <c r="J306" s="221"/>
    </row>
    <row r="307" spans="8:10">
      <c r="H307" s="221"/>
      <c r="I307" s="221"/>
      <c r="J307" s="221"/>
    </row>
    <row r="308" spans="8:10">
      <c r="H308" s="221"/>
      <c r="I308" s="221"/>
      <c r="J308" s="221"/>
    </row>
    <row r="309" spans="8:10">
      <c r="H309" s="221"/>
      <c r="I309" s="221"/>
      <c r="J309" s="221"/>
    </row>
    <row r="310" spans="8:10">
      <c r="H310" s="221"/>
      <c r="I310" s="221"/>
      <c r="J310" s="221"/>
    </row>
    <row r="311" spans="8:10">
      <c r="H311" s="221"/>
      <c r="I311" s="221"/>
      <c r="J311" s="221"/>
    </row>
    <row r="312" spans="8:10">
      <c r="H312" s="221"/>
      <c r="I312" s="221"/>
      <c r="J312" s="221"/>
    </row>
    <row r="313" spans="8:10">
      <c r="H313" s="221"/>
      <c r="I313" s="221"/>
      <c r="J313" s="221"/>
    </row>
    <row r="314" spans="8:10">
      <c r="H314" s="221"/>
      <c r="I314" s="221"/>
      <c r="J314" s="221"/>
    </row>
    <row r="315" spans="8:10">
      <c r="H315" s="221"/>
      <c r="I315" s="221"/>
      <c r="J315" s="221"/>
    </row>
    <row r="316" spans="8:10">
      <c r="H316" s="221"/>
      <c r="I316" s="221"/>
      <c r="J316" s="221"/>
    </row>
    <row r="317" spans="8:10">
      <c r="H317" s="221"/>
      <c r="I317" s="221"/>
      <c r="J317" s="221"/>
    </row>
    <row r="318" spans="8:10">
      <c r="H318" s="221"/>
      <c r="I318" s="221"/>
      <c r="J318" s="221"/>
    </row>
    <row r="319" spans="8:10">
      <c r="H319" s="221"/>
      <c r="I319" s="221"/>
      <c r="J319" s="221"/>
    </row>
    <row r="320" spans="8:10">
      <c r="H320" s="221"/>
      <c r="I320" s="221"/>
      <c r="J320" s="221"/>
    </row>
    <row r="321" spans="8:10">
      <c r="H321" s="221"/>
      <c r="I321" s="221"/>
      <c r="J321" s="221"/>
    </row>
    <row r="322" spans="8:10">
      <c r="H322" s="221"/>
      <c r="I322" s="221"/>
      <c r="J322" s="221"/>
    </row>
    <row r="323" spans="8:10">
      <c r="H323" s="221"/>
      <c r="I323" s="221"/>
      <c r="J323" s="221"/>
    </row>
    <row r="324" spans="8:10">
      <c r="H324" s="221"/>
      <c r="I324" s="221"/>
      <c r="J324" s="221"/>
    </row>
    <row r="325" spans="8:10">
      <c r="H325" s="221"/>
      <c r="I325" s="221"/>
      <c r="J325" s="221"/>
    </row>
    <row r="326" spans="8:10">
      <c r="H326" s="221"/>
      <c r="I326" s="221"/>
      <c r="J326" s="221"/>
    </row>
    <row r="327" spans="8:10">
      <c r="H327" s="221"/>
      <c r="I327" s="221"/>
      <c r="J327" s="221"/>
    </row>
    <row r="328" spans="8:10">
      <c r="H328" s="221"/>
      <c r="I328" s="221"/>
      <c r="J328" s="221"/>
    </row>
    <row r="329" spans="8:10">
      <c r="H329" s="221"/>
      <c r="I329" s="221"/>
      <c r="J329" s="221"/>
    </row>
    <row r="330" spans="8:10">
      <c r="H330" s="221"/>
      <c r="I330" s="221"/>
      <c r="J330" s="221"/>
    </row>
    <row r="331" spans="8:10">
      <c r="H331" s="221"/>
      <c r="I331" s="221"/>
      <c r="J331" s="221"/>
    </row>
    <row r="332" spans="8:10">
      <c r="H332" s="221"/>
      <c r="I332" s="221"/>
      <c r="J332" s="221"/>
    </row>
    <row r="333" spans="8:10">
      <c r="H333" s="221"/>
      <c r="I333" s="221"/>
      <c r="J333" s="221"/>
    </row>
    <row r="334" spans="8:10">
      <c r="H334" s="221"/>
      <c r="I334" s="221"/>
      <c r="J334" s="221"/>
    </row>
    <row r="335" spans="8:10">
      <c r="H335" s="221"/>
      <c r="I335" s="221"/>
      <c r="J335" s="221"/>
    </row>
    <row r="336" spans="8:10">
      <c r="H336" s="221"/>
      <c r="I336" s="221"/>
      <c r="J336" s="221"/>
    </row>
    <row r="337" spans="8:10">
      <c r="H337" s="221"/>
      <c r="I337" s="221"/>
      <c r="J337" s="221"/>
    </row>
    <row r="338" spans="8:10">
      <c r="H338" s="221"/>
      <c r="I338" s="221"/>
      <c r="J338" s="221"/>
    </row>
    <row r="339" spans="8:10">
      <c r="H339" s="221"/>
      <c r="I339" s="221"/>
      <c r="J339" s="221"/>
    </row>
    <row r="340" spans="8:10">
      <c r="H340" s="221"/>
      <c r="I340" s="221"/>
      <c r="J340" s="221"/>
    </row>
    <row r="341" spans="8:10">
      <c r="H341" s="221"/>
      <c r="I341" s="221"/>
      <c r="J341" s="221"/>
    </row>
    <row r="342" spans="8:10">
      <c r="H342" s="221"/>
      <c r="I342" s="221"/>
      <c r="J342" s="221"/>
    </row>
    <row r="343" spans="8:10">
      <c r="H343" s="221"/>
      <c r="I343" s="221"/>
      <c r="J343" s="221"/>
    </row>
    <row r="344" spans="8:10">
      <c r="H344" s="221"/>
      <c r="I344" s="221"/>
      <c r="J344" s="221"/>
    </row>
    <row r="345" spans="8:10">
      <c r="H345" s="221"/>
      <c r="I345" s="221"/>
      <c r="J345" s="221"/>
    </row>
    <row r="346" spans="8:10">
      <c r="H346" s="221"/>
      <c r="I346" s="221"/>
      <c r="J346" s="221"/>
    </row>
    <row r="347" spans="8:10">
      <c r="H347" s="221"/>
      <c r="I347" s="221"/>
      <c r="J347" s="221"/>
    </row>
    <row r="348" spans="8:10">
      <c r="H348" s="221"/>
      <c r="I348" s="221"/>
      <c r="J348" s="221"/>
    </row>
    <row r="349" spans="8:10">
      <c r="H349" s="221"/>
      <c r="I349" s="221"/>
      <c r="J349" s="221"/>
    </row>
    <row r="350" spans="8:10">
      <c r="H350" s="221"/>
      <c r="I350" s="221"/>
      <c r="J350" s="221"/>
    </row>
    <row r="351" spans="8:10">
      <c r="H351" s="221"/>
      <c r="I351" s="221"/>
      <c r="J351" s="221"/>
    </row>
    <row r="352" spans="8:10">
      <c r="H352" s="221"/>
      <c r="I352" s="221"/>
      <c r="J352" s="221"/>
    </row>
    <row r="353" spans="8:10">
      <c r="H353" s="221"/>
      <c r="I353" s="221"/>
      <c r="J353" s="221"/>
    </row>
    <row r="354" spans="8:10">
      <c r="H354" s="221"/>
      <c r="I354" s="221"/>
      <c r="J354" s="221"/>
    </row>
    <row r="355" spans="8:10">
      <c r="H355" s="221"/>
      <c r="I355" s="221"/>
      <c r="J355" s="221"/>
    </row>
    <row r="356" spans="8:10">
      <c r="H356" s="221"/>
      <c r="I356" s="221"/>
      <c r="J356" s="221"/>
    </row>
    <row r="357" spans="8:10">
      <c r="H357" s="221"/>
      <c r="I357" s="221"/>
      <c r="J357" s="221"/>
    </row>
    <row r="358" spans="8:10">
      <c r="H358" s="221"/>
      <c r="I358" s="221"/>
      <c r="J358" s="221"/>
    </row>
    <row r="359" spans="8:10">
      <c r="H359" s="221"/>
      <c r="I359" s="221"/>
      <c r="J359" s="221"/>
    </row>
    <row r="360" spans="8:10">
      <c r="H360" s="221"/>
      <c r="I360" s="221"/>
      <c r="J360" s="221"/>
    </row>
    <row r="361" spans="8:10">
      <c r="H361" s="221"/>
      <c r="I361" s="221"/>
      <c r="J361" s="221"/>
    </row>
    <row r="362" spans="8:10">
      <c r="H362" s="221"/>
      <c r="I362" s="221"/>
      <c r="J362" s="221"/>
    </row>
    <row r="363" spans="8:10">
      <c r="H363" s="221"/>
      <c r="I363" s="221"/>
      <c r="J363" s="221"/>
    </row>
    <row r="364" spans="8:10">
      <c r="H364" s="221"/>
      <c r="I364" s="221"/>
      <c r="J364" s="221"/>
    </row>
    <row r="365" spans="8:10">
      <c r="H365" s="221"/>
      <c r="I365" s="221"/>
      <c r="J365" s="221"/>
    </row>
    <row r="366" spans="8:10">
      <c r="H366" s="221"/>
      <c r="I366" s="221"/>
      <c r="J366" s="221"/>
    </row>
    <row r="367" spans="8:10">
      <c r="H367" s="221"/>
      <c r="I367" s="221"/>
      <c r="J367" s="221"/>
    </row>
    <row r="368" spans="8:10">
      <c r="H368" s="221"/>
      <c r="I368" s="221"/>
      <c r="J368" s="221"/>
    </row>
    <row r="369" spans="8:10">
      <c r="H369" s="221"/>
      <c r="I369" s="221"/>
      <c r="J369" s="221"/>
    </row>
    <row r="370" spans="8:10">
      <c r="H370" s="221"/>
      <c r="I370" s="221"/>
      <c r="J370" s="221"/>
    </row>
    <row r="371" spans="8:10">
      <c r="H371" s="221"/>
      <c r="I371" s="221"/>
      <c r="J371" s="221"/>
    </row>
    <row r="372" spans="8:10">
      <c r="H372" s="221"/>
      <c r="I372" s="221"/>
      <c r="J372" s="221"/>
    </row>
    <row r="373" spans="8:10">
      <c r="H373" s="221"/>
      <c r="I373" s="221"/>
      <c r="J373" s="221"/>
    </row>
    <row r="374" spans="8:10">
      <c r="H374" s="221"/>
      <c r="I374" s="221"/>
      <c r="J374" s="221"/>
    </row>
    <row r="375" spans="8:10">
      <c r="H375" s="221"/>
      <c r="I375" s="221"/>
      <c r="J375" s="221"/>
    </row>
    <row r="376" spans="8:10">
      <c r="H376" s="221"/>
      <c r="I376" s="221"/>
      <c r="J376" s="221"/>
    </row>
    <row r="377" spans="8:10">
      <c r="H377" s="221"/>
      <c r="I377" s="221"/>
      <c r="J377" s="221"/>
    </row>
    <row r="378" spans="8:10">
      <c r="H378" s="221"/>
      <c r="I378" s="221"/>
      <c r="J378" s="221"/>
    </row>
    <row r="379" spans="8:10">
      <c r="H379" s="221"/>
      <c r="I379" s="221"/>
      <c r="J379" s="221"/>
    </row>
    <row r="380" spans="8:10">
      <c r="H380" s="221"/>
      <c r="I380" s="221"/>
      <c r="J380" s="221"/>
    </row>
    <row r="381" spans="8:10">
      <c r="H381" s="221"/>
      <c r="I381" s="221"/>
      <c r="J381" s="221"/>
    </row>
    <row r="382" spans="8:10">
      <c r="H382" s="221"/>
      <c r="I382" s="221"/>
      <c r="J382" s="221"/>
    </row>
    <row r="383" spans="8:10">
      <c r="H383" s="221"/>
      <c r="I383" s="221"/>
      <c r="J383" s="221"/>
    </row>
    <row r="384" spans="8:10">
      <c r="H384" s="221"/>
      <c r="I384" s="221"/>
      <c r="J384" s="221"/>
    </row>
    <row r="385" spans="8:10">
      <c r="H385" s="221"/>
      <c r="I385" s="221"/>
      <c r="J385" s="221"/>
    </row>
    <row r="386" spans="8:10">
      <c r="H386" s="221"/>
      <c r="I386" s="221"/>
      <c r="J386" s="221"/>
    </row>
    <row r="387" spans="8:10">
      <c r="H387" s="221"/>
      <c r="I387" s="221"/>
      <c r="J387" s="221"/>
    </row>
    <row r="388" spans="8:10">
      <c r="H388" s="221"/>
      <c r="I388" s="221"/>
      <c r="J388" s="221"/>
    </row>
    <row r="389" spans="8:10">
      <c r="H389" s="221"/>
      <c r="I389" s="221"/>
      <c r="J389" s="221"/>
    </row>
    <row r="390" spans="8:10">
      <c r="H390" s="221"/>
      <c r="I390" s="221"/>
      <c r="J390" s="221"/>
    </row>
    <row r="391" spans="8:10">
      <c r="H391" s="221"/>
      <c r="I391" s="221"/>
      <c r="J391" s="221"/>
    </row>
    <row r="392" spans="8:10">
      <c r="H392" s="221"/>
      <c r="I392" s="221"/>
      <c r="J392" s="221"/>
    </row>
    <row r="393" spans="8:10">
      <c r="H393" s="221"/>
      <c r="I393" s="221"/>
      <c r="J393" s="221"/>
    </row>
    <row r="394" spans="8:10">
      <c r="H394" s="221"/>
      <c r="I394" s="221"/>
      <c r="J394" s="221"/>
    </row>
    <row r="395" spans="8:10">
      <c r="H395" s="221"/>
      <c r="I395" s="221"/>
      <c r="J395" s="221"/>
    </row>
    <row r="396" spans="8:10">
      <c r="H396" s="221"/>
      <c r="I396" s="221"/>
      <c r="J396" s="221"/>
    </row>
    <row r="397" spans="8:10">
      <c r="H397" s="221"/>
      <c r="I397" s="221"/>
      <c r="J397" s="221"/>
    </row>
    <row r="398" spans="8:10">
      <c r="H398" s="221"/>
      <c r="I398" s="221"/>
      <c r="J398" s="221"/>
    </row>
    <row r="399" spans="8:10">
      <c r="H399" s="221"/>
      <c r="I399" s="221"/>
      <c r="J399" s="221"/>
    </row>
    <row r="400" spans="8:10">
      <c r="H400" s="221"/>
      <c r="I400" s="221"/>
      <c r="J400" s="221"/>
    </row>
    <row r="401" spans="8:10">
      <c r="H401" s="221"/>
      <c r="I401" s="221"/>
      <c r="J401" s="221"/>
    </row>
    <row r="402" spans="8:10">
      <c r="H402" s="221"/>
      <c r="I402" s="221"/>
      <c r="J402" s="221"/>
    </row>
    <row r="403" spans="8:10">
      <c r="H403" s="221"/>
      <c r="I403" s="221"/>
      <c r="J403" s="221"/>
    </row>
    <row r="404" spans="8:10">
      <c r="H404" s="221"/>
      <c r="I404" s="221"/>
      <c r="J404" s="221"/>
    </row>
    <row r="405" spans="8:10">
      <c r="H405" s="221"/>
      <c r="I405" s="221"/>
      <c r="J405" s="221"/>
    </row>
    <row r="406" spans="8:10">
      <c r="H406" s="221"/>
      <c r="I406" s="221"/>
      <c r="J406" s="221"/>
    </row>
    <row r="407" spans="8:10">
      <c r="H407" s="221"/>
      <c r="I407" s="221"/>
      <c r="J407" s="221"/>
    </row>
    <row r="408" spans="8:10">
      <c r="H408" s="221"/>
      <c r="I408" s="221"/>
      <c r="J408" s="221"/>
    </row>
    <row r="409" spans="8:10">
      <c r="H409" s="221"/>
      <c r="I409" s="221"/>
      <c r="J409" s="221"/>
    </row>
    <row r="410" spans="8:10">
      <c r="H410" s="221"/>
      <c r="I410" s="221"/>
      <c r="J410" s="221"/>
    </row>
    <row r="411" spans="8:10">
      <c r="H411" s="221"/>
      <c r="I411" s="221"/>
      <c r="J411" s="221"/>
    </row>
    <row r="412" spans="8:10">
      <c r="H412" s="221"/>
      <c r="I412" s="221"/>
      <c r="J412" s="221"/>
    </row>
    <row r="413" spans="8:10">
      <c r="H413" s="221"/>
      <c r="I413" s="221"/>
      <c r="J413" s="221"/>
    </row>
    <row r="414" spans="8:10">
      <c r="H414" s="221"/>
      <c r="I414" s="221"/>
      <c r="J414" s="221"/>
    </row>
    <row r="415" spans="8:10">
      <c r="H415" s="221"/>
      <c r="I415" s="221"/>
      <c r="J415" s="221"/>
    </row>
    <row r="416" spans="8:10">
      <c r="H416" s="221"/>
      <c r="I416" s="221"/>
      <c r="J416" s="221"/>
    </row>
    <row r="417" spans="8:10">
      <c r="H417" s="221"/>
      <c r="I417" s="221"/>
      <c r="J417" s="221"/>
    </row>
    <row r="418" spans="8:10">
      <c r="H418" s="221"/>
      <c r="I418" s="221"/>
      <c r="J418" s="221"/>
    </row>
    <row r="419" spans="8:10">
      <c r="H419" s="221"/>
      <c r="I419" s="221"/>
      <c r="J419" s="221"/>
    </row>
    <row r="420" spans="8:10">
      <c r="H420" s="221"/>
      <c r="I420" s="221"/>
      <c r="J420" s="221"/>
    </row>
    <row r="421" spans="8:10">
      <c r="H421" s="221"/>
      <c r="I421" s="221"/>
      <c r="J421" s="221"/>
    </row>
    <row r="422" spans="8:10">
      <c r="H422" s="221"/>
      <c r="I422" s="221"/>
      <c r="J422" s="221"/>
    </row>
    <row r="423" spans="8:10">
      <c r="H423" s="221"/>
      <c r="I423" s="221"/>
      <c r="J423" s="221"/>
    </row>
    <row r="424" spans="8:10">
      <c r="H424" s="221"/>
      <c r="I424" s="221"/>
      <c r="J424" s="221"/>
    </row>
    <row r="425" spans="8:10">
      <c r="H425" s="221"/>
      <c r="I425" s="221"/>
      <c r="J425" s="221"/>
    </row>
    <row r="426" spans="8:10">
      <c r="H426" s="221"/>
      <c r="I426" s="221"/>
      <c r="J426" s="221"/>
    </row>
    <row r="427" spans="8:10">
      <c r="H427" s="221"/>
      <c r="I427" s="221"/>
      <c r="J427" s="221"/>
    </row>
    <row r="428" spans="8:10">
      <c r="H428" s="221"/>
      <c r="I428" s="221"/>
      <c r="J428" s="221"/>
    </row>
    <row r="429" spans="8:10">
      <c r="H429" s="221"/>
      <c r="I429" s="221"/>
      <c r="J429" s="221"/>
    </row>
    <row r="430" spans="8:10">
      <c r="H430" s="221"/>
      <c r="I430" s="221"/>
      <c r="J430" s="221"/>
    </row>
    <row r="431" spans="8:10">
      <c r="H431" s="221"/>
      <c r="I431" s="221"/>
      <c r="J431" s="221"/>
    </row>
    <row r="432" spans="8:10">
      <c r="H432" s="221"/>
      <c r="I432" s="221"/>
      <c r="J432" s="221"/>
    </row>
    <row r="433" spans="8:10">
      <c r="H433" s="221"/>
      <c r="I433" s="221"/>
      <c r="J433" s="221"/>
    </row>
    <row r="434" spans="8:10">
      <c r="H434" s="221"/>
      <c r="I434" s="221"/>
      <c r="J434" s="221"/>
    </row>
    <row r="435" spans="8:10">
      <c r="H435" s="221"/>
      <c r="I435" s="221"/>
      <c r="J435" s="221"/>
    </row>
    <row r="436" spans="8:10">
      <c r="H436" s="221"/>
      <c r="I436" s="221"/>
      <c r="J436" s="221"/>
    </row>
    <row r="437" spans="8:10">
      <c r="H437" s="221"/>
      <c r="I437" s="221"/>
      <c r="J437" s="221"/>
    </row>
    <row r="438" spans="8:10">
      <c r="H438" s="221"/>
      <c r="I438" s="221"/>
      <c r="J438" s="221"/>
    </row>
    <row r="439" spans="8:10">
      <c r="H439" s="221"/>
      <c r="I439" s="221"/>
      <c r="J439" s="221"/>
    </row>
    <row r="440" spans="8:10">
      <c r="H440" s="221"/>
      <c r="I440" s="221"/>
      <c r="J440" s="221"/>
    </row>
    <row r="441" spans="8:10">
      <c r="H441" s="221"/>
      <c r="I441" s="221"/>
      <c r="J441" s="221"/>
    </row>
    <row r="442" spans="8:10">
      <c r="H442" s="221"/>
      <c r="I442" s="221"/>
      <c r="J442" s="221"/>
    </row>
    <row r="443" spans="8:10">
      <c r="H443" s="221"/>
      <c r="I443" s="221"/>
      <c r="J443" s="221"/>
    </row>
    <row r="444" spans="8:10">
      <c r="H444" s="221"/>
      <c r="I444" s="221"/>
      <c r="J444" s="221"/>
    </row>
    <row r="445" spans="8:10">
      <c r="H445" s="221"/>
      <c r="I445" s="221"/>
      <c r="J445" s="221"/>
    </row>
    <row r="446" spans="8:10">
      <c r="H446" s="221"/>
      <c r="I446" s="221"/>
      <c r="J446" s="221"/>
    </row>
    <row r="447" spans="8:10">
      <c r="H447" s="221"/>
      <c r="I447" s="221"/>
      <c r="J447" s="221"/>
    </row>
    <row r="448" spans="8:10">
      <c r="H448" s="221"/>
      <c r="I448" s="221"/>
      <c r="J448" s="221"/>
    </row>
    <row r="449" spans="8:10">
      <c r="H449" s="221"/>
      <c r="I449" s="221"/>
      <c r="J449" s="221"/>
    </row>
    <row r="450" spans="8:10">
      <c r="H450" s="221"/>
      <c r="I450" s="221"/>
      <c r="J450" s="221"/>
    </row>
    <row r="451" spans="8:10">
      <c r="H451" s="221"/>
      <c r="I451" s="221"/>
      <c r="J451" s="221"/>
    </row>
    <row r="452" spans="8:10">
      <c r="H452" s="221"/>
      <c r="I452" s="221"/>
      <c r="J452" s="221"/>
    </row>
    <row r="453" spans="8:10">
      <c r="H453" s="221"/>
      <c r="I453" s="221"/>
      <c r="J453" s="221"/>
    </row>
    <row r="454" spans="8:10">
      <c r="H454" s="221"/>
      <c r="I454" s="221"/>
      <c r="J454" s="221"/>
    </row>
    <row r="455" spans="8:10">
      <c r="H455" s="221"/>
      <c r="I455" s="221"/>
      <c r="J455" s="221"/>
    </row>
    <row r="456" spans="8:10">
      <c r="H456" s="221"/>
      <c r="I456" s="221"/>
      <c r="J456" s="221"/>
    </row>
    <row r="457" spans="8:10">
      <c r="H457" s="221"/>
      <c r="I457" s="221"/>
      <c r="J457" s="221"/>
    </row>
    <row r="458" spans="8:10">
      <c r="H458" s="221"/>
      <c r="I458" s="221"/>
      <c r="J458" s="221"/>
    </row>
    <row r="459" spans="8:10">
      <c r="H459" s="221"/>
      <c r="I459" s="221"/>
      <c r="J459" s="221"/>
    </row>
    <row r="460" spans="8:10">
      <c r="H460" s="221"/>
      <c r="I460" s="221"/>
      <c r="J460" s="221"/>
    </row>
    <row r="461" spans="8:10">
      <c r="H461" s="221"/>
      <c r="I461" s="221"/>
      <c r="J461" s="221"/>
    </row>
    <row r="462" spans="8:10">
      <c r="H462" s="221"/>
      <c r="I462" s="221"/>
      <c r="J462" s="221"/>
    </row>
    <row r="463" spans="8:10">
      <c r="H463" s="221"/>
      <c r="I463" s="221"/>
      <c r="J463" s="221"/>
    </row>
    <row r="464" spans="8:10">
      <c r="H464" s="221"/>
      <c r="I464" s="221"/>
      <c r="J464" s="221"/>
    </row>
    <row r="465" spans="8:10">
      <c r="H465" s="221"/>
      <c r="I465" s="221"/>
      <c r="J465" s="221"/>
    </row>
    <row r="466" spans="8:10">
      <c r="H466" s="221"/>
      <c r="I466" s="221"/>
      <c r="J466" s="221"/>
    </row>
    <row r="467" spans="8:10">
      <c r="H467" s="221"/>
      <c r="I467" s="221"/>
      <c r="J467" s="221"/>
    </row>
    <row r="468" spans="8:10">
      <c r="H468" s="221"/>
      <c r="I468" s="221"/>
      <c r="J468" s="221"/>
    </row>
    <row r="469" spans="8:10">
      <c r="H469" s="221"/>
      <c r="I469" s="221"/>
      <c r="J469" s="221"/>
    </row>
    <row r="470" spans="8:10">
      <c r="H470" s="221"/>
      <c r="I470" s="221"/>
      <c r="J470" s="221"/>
    </row>
    <row r="471" spans="8:10">
      <c r="H471" s="221"/>
      <c r="I471" s="221"/>
      <c r="J471" s="221"/>
    </row>
    <row r="472" spans="8:10">
      <c r="H472" s="221"/>
      <c r="I472" s="221"/>
      <c r="J472" s="221"/>
    </row>
    <row r="473" spans="8:10">
      <c r="H473" s="221"/>
      <c r="I473" s="221"/>
      <c r="J473" s="221"/>
    </row>
    <row r="474" spans="8:10">
      <c r="H474" s="221"/>
      <c r="I474" s="221"/>
      <c r="J474" s="221"/>
    </row>
    <row r="475" spans="8:10">
      <c r="H475" s="221"/>
      <c r="I475" s="221"/>
      <c r="J475" s="221"/>
    </row>
    <row r="476" spans="8:10">
      <c r="H476" s="221"/>
      <c r="I476" s="221"/>
      <c r="J476" s="221"/>
    </row>
    <row r="477" spans="8:10">
      <c r="H477" s="221"/>
      <c r="I477" s="221"/>
      <c r="J477" s="221"/>
    </row>
    <row r="478" spans="8:10">
      <c r="H478" s="221"/>
      <c r="I478" s="221"/>
      <c r="J478" s="221"/>
    </row>
    <row r="479" spans="8:10">
      <c r="H479" s="221"/>
      <c r="I479" s="221"/>
      <c r="J479" s="221"/>
    </row>
    <row r="480" spans="8:10">
      <c r="H480" s="221"/>
      <c r="I480" s="221"/>
      <c r="J480" s="221"/>
    </row>
    <row r="481" spans="8:10">
      <c r="H481" s="221"/>
      <c r="I481" s="221"/>
      <c r="J481" s="221"/>
    </row>
    <row r="482" spans="8:10">
      <c r="H482" s="221"/>
      <c r="I482" s="221"/>
      <c r="J482" s="221"/>
    </row>
    <row r="483" spans="8:10">
      <c r="H483" s="221"/>
      <c r="I483" s="221"/>
      <c r="J483" s="221"/>
    </row>
    <row r="484" spans="8:10">
      <c r="H484" s="221"/>
      <c r="I484" s="221"/>
      <c r="J484" s="221"/>
    </row>
    <row r="485" spans="8:10">
      <c r="H485" s="221"/>
      <c r="I485" s="221"/>
      <c r="J485" s="221"/>
    </row>
    <row r="486" spans="8:10">
      <c r="H486" s="221"/>
      <c r="I486" s="221"/>
      <c r="J486" s="221"/>
    </row>
    <row r="487" spans="8:10">
      <c r="H487" s="221"/>
      <c r="I487" s="221"/>
      <c r="J487" s="221"/>
    </row>
    <row r="488" spans="8:10">
      <c r="H488" s="221"/>
      <c r="I488" s="221"/>
      <c r="J488" s="221"/>
    </row>
    <row r="489" spans="8:10">
      <c r="H489" s="221"/>
      <c r="I489" s="221"/>
      <c r="J489" s="221"/>
    </row>
    <row r="490" spans="8:10">
      <c r="H490" s="221"/>
      <c r="I490" s="221"/>
      <c r="J490" s="221"/>
    </row>
    <row r="491" spans="8:10">
      <c r="H491" s="221"/>
      <c r="I491" s="221"/>
      <c r="J491" s="221"/>
    </row>
    <row r="492" spans="8:10">
      <c r="H492" s="221"/>
      <c r="I492" s="221"/>
      <c r="J492" s="221"/>
    </row>
    <row r="493" spans="8:10">
      <c r="H493" s="221"/>
      <c r="I493" s="221"/>
      <c r="J493" s="221"/>
    </row>
    <row r="494" spans="8:10">
      <c r="H494" s="221"/>
      <c r="I494" s="221"/>
      <c r="J494" s="221"/>
    </row>
    <row r="495" spans="8:10">
      <c r="H495" s="221"/>
      <c r="I495" s="221"/>
      <c r="J495" s="221"/>
    </row>
    <row r="496" spans="8:10">
      <c r="H496" s="221"/>
      <c r="I496" s="221"/>
      <c r="J496" s="221"/>
    </row>
    <row r="497" spans="8:10">
      <c r="H497" s="221"/>
      <c r="I497" s="221"/>
      <c r="J497" s="221"/>
    </row>
    <row r="498" spans="8:10">
      <c r="H498" s="221"/>
      <c r="I498" s="221"/>
      <c r="J498" s="221"/>
    </row>
    <row r="499" spans="8:10">
      <c r="H499" s="221"/>
      <c r="I499" s="221"/>
      <c r="J499" s="221"/>
    </row>
    <row r="500" spans="8:10">
      <c r="H500" s="221"/>
      <c r="I500" s="221"/>
      <c r="J500" s="221"/>
    </row>
    <row r="501" spans="8:10">
      <c r="H501" s="221"/>
      <c r="I501" s="221"/>
      <c r="J501" s="221"/>
    </row>
    <row r="502" spans="8:10">
      <c r="H502" s="221"/>
      <c r="I502" s="221"/>
      <c r="J502" s="221"/>
    </row>
    <row r="503" spans="8:10">
      <c r="H503" s="221"/>
      <c r="I503" s="221"/>
      <c r="J503" s="221"/>
    </row>
    <row r="504" spans="8:10">
      <c r="H504" s="221"/>
      <c r="I504" s="221"/>
      <c r="J504" s="221"/>
    </row>
    <row r="505" spans="8:10">
      <c r="H505" s="221"/>
      <c r="I505" s="221"/>
      <c r="J505" s="221"/>
    </row>
    <row r="506" spans="8:10">
      <c r="H506" s="221"/>
      <c r="I506" s="221"/>
      <c r="J506" s="221"/>
    </row>
    <row r="507" spans="8:10">
      <c r="H507" s="221"/>
      <c r="I507" s="221"/>
      <c r="J507" s="221"/>
    </row>
    <row r="508" spans="8:10">
      <c r="H508" s="221"/>
      <c r="I508" s="221"/>
      <c r="J508" s="221"/>
    </row>
    <row r="509" spans="8:10">
      <c r="H509" s="221"/>
      <c r="I509" s="221"/>
      <c r="J509" s="221"/>
    </row>
    <row r="510" spans="8:10">
      <c r="H510" s="221"/>
      <c r="I510" s="221"/>
      <c r="J510" s="221"/>
    </row>
    <row r="511" spans="8:10">
      <c r="H511" s="221"/>
      <c r="I511" s="221"/>
      <c r="J511" s="221"/>
    </row>
    <row r="512" spans="8:10">
      <c r="H512" s="221"/>
      <c r="I512" s="221"/>
      <c r="J512" s="221"/>
    </row>
    <row r="513" spans="8:10">
      <c r="H513" s="221"/>
      <c r="I513" s="221"/>
      <c r="J513" s="221"/>
    </row>
    <row r="514" spans="8:10">
      <c r="H514" s="221"/>
      <c r="I514" s="221"/>
      <c r="J514" s="221"/>
    </row>
    <row r="515" spans="8:10">
      <c r="H515" s="221"/>
      <c r="I515" s="221"/>
      <c r="J515" s="221"/>
    </row>
    <row r="516" spans="8:10">
      <c r="H516" s="221"/>
      <c r="I516" s="221"/>
      <c r="J516" s="221"/>
    </row>
    <row r="517" spans="8:10">
      <c r="H517" s="221"/>
      <c r="I517" s="221"/>
      <c r="J517" s="221"/>
    </row>
    <row r="518" spans="8:10">
      <c r="H518" s="221"/>
      <c r="I518" s="221"/>
      <c r="J518" s="221"/>
    </row>
    <row r="519" spans="8:10">
      <c r="H519" s="221"/>
      <c r="I519" s="221"/>
      <c r="J519" s="221"/>
    </row>
    <row r="520" spans="8:10">
      <c r="H520" s="221"/>
      <c r="I520" s="221"/>
      <c r="J520" s="221"/>
    </row>
    <row r="521" spans="8:10">
      <c r="H521" s="221"/>
      <c r="I521" s="221"/>
      <c r="J521" s="221"/>
    </row>
    <row r="522" spans="8:10">
      <c r="H522" s="221"/>
      <c r="I522" s="221"/>
      <c r="J522" s="221"/>
    </row>
    <row r="523" spans="8:10">
      <c r="H523" s="221"/>
      <c r="I523" s="221"/>
      <c r="J523" s="221"/>
    </row>
    <row r="524" spans="8:10">
      <c r="H524" s="221"/>
      <c r="I524" s="221"/>
      <c r="J524" s="221"/>
    </row>
    <row r="525" spans="8:10">
      <c r="H525" s="221"/>
      <c r="I525" s="221"/>
      <c r="J525" s="221"/>
    </row>
    <row r="526" spans="8:10">
      <c r="H526" s="221"/>
      <c r="I526" s="221"/>
      <c r="J526" s="221"/>
    </row>
    <row r="527" spans="8:10">
      <c r="H527" s="221"/>
      <c r="I527" s="221"/>
      <c r="J527" s="221"/>
    </row>
    <row r="528" spans="8:10">
      <c r="H528" s="221"/>
      <c r="I528" s="221"/>
      <c r="J528" s="221"/>
    </row>
    <row r="529" spans="8:10">
      <c r="H529" s="221"/>
      <c r="I529" s="221"/>
      <c r="J529" s="221"/>
    </row>
    <row r="530" spans="8:10">
      <c r="H530" s="221"/>
      <c r="I530" s="221"/>
      <c r="J530" s="221"/>
    </row>
    <row r="531" spans="8:10">
      <c r="H531" s="221"/>
      <c r="I531" s="221"/>
      <c r="J531" s="221"/>
    </row>
    <row r="532" spans="8:10">
      <c r="H532" s="221"/>
      <c r="I532" s="221"/>
      <c r="J532" s="221"/>
    </row>
    <row r="533" spans="8:10">
      <c r="H533" s="221"/>
      <c r="I533" s="221"/>
      <c r="J533" s="221"/>
    </row>
    <row r="534" spans="8:10">
      <c r="H534" s="221"/>
      <c r="I534" s="221"/>
      <c r="J534" s="221"/>
    </row>
    <row r="535" spans="8:10">
      <c r="H535" s="221"/>
      <c r="I535" s="221"/>
      <c r="J535" s="221"/>
    </row>
    <row r="536" spans="8:10">
      <c r="H536" s="221"/>
      <c r="I536" s="221"/>
      <c r="J536" s="221"/>
    </row>
    <row r="537" spans="8:10">
      <c r="H537" s="221"/>
      <c r="I537" s="221"/>
      <c r="J537" s="221"/>
    </row>
    <row r="538" spans="8:10">
      <c r="H538" s="221"/>
      <c r="I538" s="221"/>
      <c r="J538" s="221"/>
    </row>
    <row r="539" spans="8:10">
      <c r="H539" s="221"/>
      <c r="I539" s="221"/>
      <c r="J539" s="221"/>
    </row>
    <row r="540" spans="8:10">
      <c r="H540" s="221"/>
      <c r="I540" s="221"/>
      <c r="J540" s="221"/>
    </row>
    <row r="541" spans="8:10">
      <c r="H541" s="221"/>
      <c r="I541" s="221"/>
      <c r="J541" s="221"/>
    </row>
    <row r="542" spans="8:10">
      <c r="H542" s="221"/>
      <c r="I542" s="221"/>
      <c r="J542" s="221"/>
    </row>
    <row r="543" spans="8:10">
      <c r="H543" s="221"/>
      <c r="I543" s="221"/>
      <c r="J543" s="221"/>
    </row>
    <row r="544" spans="8:10">
      <c r="H544" s="221"/>
      <c r="I544" s="221"/>
      <c r="J544" s="221"/>
    </row>
    <row r="545" spans="8:10">
      <c r="H545" s="221"/>
      <c r="I545" s="221"/>
      <c r="J545" s="221"/>
    </row>
    <row r="546" spans="8:10">
      <c r="H546" s="221"/>
      <c r="I546" s="221"/>
      <c r="J546" s="221"/>
    </row>
    <row r="547" spans="8:10">
      <c r="H547" s="221"/>
      <c r="I547" s="221"/>
      <c r="J547" s="221"/>
    </row>
    <row r="548" spans="8:10">
      <c r="H548" s="221"/>
      <c r="I548" s="221"/>
      <c r="J548" s="221"/>
    </row>
    <row r="549" spans="8:10">
      <c r="H549" s="221"/>
      <c r="I549" s="221"/>
      <c r="J549" s="221"/>
    </row>
    <row r="550" spans="8:10">
      <c r="H550" s="221"/>
      <c r="I550" s="221"/>
      <c r="J550" s="221"/>
    </row>
    <row r="551" spans="8:10">
      <c r="H551" s="221"/>
      <c r="I551" s="221"/>
      <c r="J551" s="221"/>
    </row>
    <row r="552" spans="8:10">
      <c r="H552" s="221"/>
      <c r="I552" s="221"/>
      <c r="J552" s="221"/>
    </row>
    <row r="553" spans="8:10">
      <c r="H553" s="221"/>
      <c r="I553" s="221"/>
      <c r="J553" s="221"/>
    </row>
    <row r="554" spans="8:10">
      <c r="H554" s="221"/>
      <c r="I554" s="221"/>
      <c r="J554" s="221"/>
    </row>
    <row r="555" spans="8:10">
      <c r="H555" s="221"/>
      <c r="I555" s="221"/>
      <c r="J555" s="221"/>
    </row>
    <row r="556" spans="8:10">
      <c r="H556" s="221"/>
      <c r="I556" s="221"/>
      <c r="J556" s="221"/>
    </row>
    <row r="557" spans="8:10">
      <c r="H557" s="221"/>
      <c r="I557" s="221"/>
      <c r="J557" s="221"/>
    </row>
    <row r="558" spans="8:10">
      <c r="H558" s="221"/>
      <c r="I558" s="221"/>
      <c r="J558" s="221"/>
    </row>
    <row r="559" spans="8:10">
      <c r="H559" s="221"/>
      <c r="I559" s="221"/>
      <c r="J559" s="221"/>
    </row>
    <row r="560" spans="8:10">
      <c r="H560" s="221"/>
      <c r="I560" s="221"/>
      <c r="J560" s="221"/>
    </row>
    <row r="561" spans="8:10">
      <c r="H561" s="221"/>
      <c r="I561" s="221"/>
      <c r="J561" s="221"/>
    </row>
    <row r="562" spans="8:10">
      <c r="H562" s="221"/>
      <c r="I562" s="221"/>
      <c r="J562" s="221"/>
    </row>
    <row r="563" spans="8:10">
      <c r="H563" s="221"/>
      <c r="I563" s="221"/>
      <c r="J563" s="221"/>
    </row>
    <row r="564" spans="8:10">
      <c r="H564" s="221"/>
      <c r="I564" s="221"/>
      <c r="J564" s="221"/>
    </row>
    <row r="565" spans="8:10">
      <c r="H565" s="221"/>
      <c r="I565" s="221"/>
      <c r="J565" s="221"/>
    </row>
    <row r="566" spans="8:10">
      <c r="H566" s="221"/>
      <c r="I566" s="221"/>
      <c r="J566" s="221"/>
    </row>
    <row r="567" spans="8:10">
      <c r="H567" s="221"/>
      <c r="I567" s="221"/>
      <c r="J567" s="221"/>
    </row>
    <row r="568" spans="8:10">
      <c r="H568" s="221"/>
      <c r="I568" s="221"/>
      <c r="J568" s="221"/>
    </row>
    <row r="569" spans="8:10">
      <c r="H569" s="221"/>
      <c r="I569" s="221"/>
      <c r="J569" s="221"/>
    </row>
    <row r="570" spans="8:10">
      <c r="H570" s="221"/>
      <c r="I570" s="221"/>
      <c r="J570" s="221"/>
    </row>
    <row r="571" spans="8:10">
      <c r="H571" s="221"/>
      <c r="I571" s="221"/>
      <c r="J571" s="221"/>
    </row>
    <row r="572" spans="8:10">
      <c r="H572" s="221"/>
      <c r="I572" s="221"/>
      <c r="J572" s="221"/>
    </row>
    <row r="573" spans="8:10">
      <c r="H573" s="221"/>
      <c r="I573" s="221"/>
      <c r="J573" s="221"/>
    </row>
    <row r="574" spans="8:10">
      <c r="H574" s="221"/>
      <c r="I574" s="221"/>
      <c r="J574" s="221"/>
    </row>
    <row r="575" spans="8:10">
      <c r="H575" s="221"/>
      <c r="I575" s="221"/>
      <c r="J575" s="221"/>
    </row>
    <row r="576" spans="8:10">
      <c r="H576" s="221"/>
      <c r="I576" s="221"/>
      <c r="J576" s="221"/>
    </row>
    <row r="577" spans="8:10">
      <c r="H577" s="221"/>
      <c r="I577" s="221"/>
      <c r="J577" s="221"/>
    </row>
    <row r="578" spans="8:10">
      <c r="H578" s="221"/>
      <c r="I578" s="221"/>
      <c r="J578" s="221"/>
    </row>
    <row r="579" spans="8:10">
      <c r="H579" s="221"/>
      <c r="I579" s="221"/>
      <c r="J579" s="221"/>
    </row>
    <row r="580" spans="8:10">
      <c r="H580" s="221"/>
      <c r="I580" s="221"/>
      <c r="J580" s="221"/>
    </row>
    <row r="581" spans="8:10">
      <c r="H581" s="221"/>
      <c r="I581" s="221"/>
      <c r="J581" s="221"/>
    </row>
    <row r="582" spans="8:10">
      <c r="H582" s="221"/>
      <c r="I582" s="221"/>
      <c r="J582" s="221"/>
    </row>
    <row r="583" spans="8:10">
      <c r="H583" s="221"/>
      <c r="I583" s="221"/>
      <c r="J583" s="221"/>
    </row>
    <row r="584" spans="8:10">
      <c r="H584" s="221"/>
      <c r="I584" s="221"/>
      <c r="J584" s="221"/>
    </row>
    <row r="585" spans="8:10">
      <c r="H585" s="221"/>
      <c r="I585" s="221"/>
      <c r="J585" s="221"/>
    </row>
    <row r="586" spans="8:10">
      <c r="H586" s="221"/>
      <c r="I586" s="221"/>
      <c r="J586" s="221"/>
    </row>
    <row r="587" spans="8:10">
      <c r="H587" s="221"/>
      <c r="I587" s="221"/>
      <c r="J587" s="221"/>
    </row>
    <row r="588" spans="8:10">
      <c r="H588" s="221"/>
      <c r="I588" s="221"/>
      <c r="J588" s="221"/>
    </row>
    <row r="589" spans="8:10">
      <c r="H589" s="221"/>
      <c r="I589" s="221"/>
      <c r="J589" s="221"/>
    </row>
    <row r="590" spans="8:10">
      <c r="H590" s="221"/>
      <c r="I590" s="221"/>
      <c r="J590" s="221"/>
    </row>
    <row r="591" spans="8:10">
      <c r="H591" s="221"/>
      <c r="I591" s="221"/>
      <c r="J591" s="221"/>
    </row>
    <row r="592" spans="8:10">
      <c r="H592" s="221"/>
      <c r="I592" s="221"/>
      <c r="J592" s="221"/>
    </row>
    <row r="593" spans="8:10">
      <c r="H593" s="221"/>
      <c r="I593" s="221"/>
      <c r="J593" s="221"/>
    </row>
    <row r="594" spans="8:10">
      <c r="H594" s="221"/>
      <c r="I594" s="221"/>
      <c r="J594" s="221"/>
    </row>
    <row r="595" spans="8:10">
      <c r="H595" s="221"/>
      <c r="I595" s="221"/>
      <c r="J595" s="221"/>
    </row>
    <row r="596" spans="8:10">
      <c r="H596" s="221"/>
      <c r="I596" s="221"/>
      <c r="J596" s="221"/>
    </row>
    <row r="597" spans="8:10">
      <c r="H597" s="221"/>
      <c r="I597" s="221"/>
      <c r="J597" s="221"/>
    </row>
    <row r="598" spans="8:10">
      <c r="H598" s="221"/>
      <c r="I598" s="221"/>
      <c r="J598" s="221"/>
    </row>
    <row r="599" spans="8:10">
      <c r="H599" s="221"/>
      <c r="I599" s="221"/>
      <c r="J599" s="221"/>
    </row>
    <row r="600" spans="8:10">
      <c r="H600" s="221"/>
      <c r="I600" s="221"/>
      <c r="J600" s="221"/>
    </row>
    <row r="601" spans="8:10">
      <c r="H601" s="221"/>
      <c r="I601" s="221"/>
      <c r="J601" s="221"/>
    </row>
    <row r="602" spans="8:10">
      <c r="H602" s="221"/>
      <c r="I602" s="221"/>
      <c r="J602" s="221"/>
    </row>
    <row r="603" spans="8:10">
      <c r="H603" s="221"/>
      <c r="I603" s="221"/>
      <c r="J603" s="221"/>
    </row>
    <row r="604" spans="8:10">
      <c r="H604" s="221"/>
      <c r="I604" s="221"/>
      <c r="J604" s="221"/>
    </row>
    <row r="605" spans="8:10">
      <c r="H605" s="221"/>
      <c r="I605" s="221"/>
      <c r="J605" s="221"/>
    </row>
    <row r="606" spans="8:10">
      <c r="H606" s="221"/>
      <c r="I606" s="221"/>
      <c r="J606" s="221"/>
    </row>
    <row r="607" spans="8:10">
      <c r="H607" s="221"/>
      <c r="I607" s="221"/>
      <c r="J607" s="221"/>
    </row>
    <row r="608" spans="8:10">
      <c r="H608" s="221"/>
      <c r="I608" s="221"/>
      <c r="J608" s="221"/>
    </row>
    <row r="609" spans="8:10">
      <c r="H609" s="221"/>
      <c r="I609" s="221"/>
      <c r="J609" s="221"/>
    </row>
    <row r="610" spans="8:10">
      <c r="H610" s="221"/>
      <c r="I610" s="221"/>
      <c r="J610" s="221"/>
    </row>
    <row r="611" spans="8:10">
      <c r="H611" s="221"/>
      <c r="I611" s="221"/>
      <c r="J611" s="221"/>
    </row>
    <row r="612" spans="8:10">
      <c r="H612" s="221"/>
      <c r="I612" s="221"/>
      <c r="J612" s="221"/>
    </row>
    <row r="613" spans="8:10">
      <c r="H613" s="221"/>
      <c r="I613" s="221"/>
      <c r="J613" s="221"/>
    </row>
    <row r="614" spans="8:10">
      <c r="H614" s="221"/>
      <c r="I614" s="221"/>
      <c r="J614" s="221"/>
    </row>
    <row r="615" spans="8:10">
      <c r="H615" s="221"/>
      <c r="I615" s="221"/>
      <c r="J615" s="221"/>
    </row>
    <row r="616" spans="8:10">
      <c r="H616" s="221"/>
      <c r="I616" s="221"/>
      <c r="J616" s="221"/>
    </row>
    <row r="617" spans="8:10">
      <c r="H617" s="221"/>
      <c r="I617" s="221"/>
      <c r="J617" s="221"/>
    </row>
    <row r="618" spans="8:10">
      <c r="H618" s="221"/>
      <c r="I618" s="221"/>
      <c r="J618" s="221"/>
    </row>
    <row r="619" spans="8:10">
      <c r="H619" s="221"/>
      <c r="I619" s="221"/>
      <c r="J619" s="221"/>
    </row>
    <row r="620" spans="8:10">
      <c r="H620" s="221"/>
      <c r="I620" s="221"/>
      <c r="J620" s="221"/>
    </row>
    <row r="621" spans="8:10">
      <c r="H621" s="221"/>
      <c r="I621" s="221"/>
      <c r="J621" s="221"/>
    </row>
    <row r="622" spans="8:10">
      <c r="H622" s="221"/>
      <c r="I622" s="221"/>
      <c r="J622" s="221"/>
    </row>
    <row r="623" spans="8:10">
      <c r="H623" s="221"/>
      <c r="I623" s="221"/>
      <c r="J623" s="221"/>
    </row>
    <row r="624" spans="8:10">
      <c r="H624" s="221"/>
      <c r="I624" s="221"/>
      <c r="J624" s="221"/>
    </row>
    <row r="625" spans="8:10">
      <c r="H625" s="221"/>
      <c r="I625" s="221"/>
      <c r="J625" s="221"/>
    </row>
    <row r="626" spans="8:10">
      <c r="H626" s="221"/>
      <c r="I626" s="221"/>
      <c r="J626" s="221"/>
    </row>
    <row r="627" spans="8:10">
      <c r="H627" s="221"/>
      <c r="I627" s="221"/>
      <c r="J627" s="221"/>
    </row>
    <row r="628" spans="8:10">
      <c r="H628" s="221"/>
      <c r="I628" s="221"/>
      <c r="J628" s="221"/>
    </row>
    <row r="629" spans="8:10">
      <c r="H629" s="221"/>
      <c r="I629" s="221"/>
      <c r="J629" s="221"/>
    </row>
    <row r="630" spans="8:10">
      <c r="H630" s="221"/>
      <c r="I630" s="221"/>
      <c r="J630" s="221"/>
    </row>
    <row r="631" spans="8:10">
      <c r="H631" s="221"/>
      <c r="I631" s="221"/>
      <c r="J631" s="221"/>
    </row>
    <row r="632" spans="8:10">
      <c r="H632" s="221"/>
      <c r="I632" s="221"/>
      <c r="J632" s="221"/>
    </row>
    <row r="633" spans="8:10">
      <c r="H633" s="221"/>
      <c r="I633" s="221"/>
      <c r="J633" s="221"/>
    </row>
    <row r="634" spans="8:10">
      <c r="H634" s="221"/>
      <c r="I634" s="221"/>
      <c r="J634" s="221"/>
    </row>
    <row r="635" spans="8:10">
      <c r="H635" s="221"/>
      <c r="I635" s="221"/>
      <c r="J635" s="221"/>
    </row>
    <row r="636" spans="8:10">
      <c r="H636" s="221"/>
      <c r="I636" s="221"/>
      <c r="J636" s="221"/>
    </row>
    <row r="637" spans="8:10">
      <c r="H637" s="221"/>
      <c r="I637" s="221"/>
      <c r="J637" s="221"/>
    </row>
    <row r="638" spans="8:10">
      <c r="H638" s="221"/>
      <c r="I638" s="221"/>
      <c r="J638" s="221"/>
    </row>
    <row r="639" spans="8:10">
      <c r="H639" s="221"/>
      <c r="I639" s="221"/>
      <c r="J639" s="221"/>
    </row>
    <row r="640" spans="8:10">
      <c r="H640" s="221"/>
      <c r="I640" s="221"/>
      <c r="J640" s="221"/>
    </row>
    <row r="641" spans="8:10">
      <c r="H641" s="221"/>
      <c r="I641" s="221"/>
      <c r="J641" s="221"/>
    </row>
    <row r="642" spans="8:10">
      <c r="H642" s="221"/>
      <c r="I642" s="221"/>
      <c r="J642" s="221"/>
    </row>
    <row r="643" spans="8:10">
      <c r="H643" s="221"/>
      <c r="I643" s="221"/>
      <c r="J643" s="221"/>
    </row>
    <row r="644" spans="8:10">
      <c r="H644" s="221"/>
      <c r="I644" s="221"/>
      <c r="J644" s="221"/>
    </row>
    <row r="645" spans="8:10">
      <c r="H645" s="221"/>
      <c r="I645" s="221"/>
      <c r="J645" s="221"/>
    </row>
    <row r="646" spans="8:10">
      <c r="H646" s="221"/>
      <c r="I646" s="221"/>
      <c r="J646" s="221"/>
    </row>
    <row r="647" spans="8:10">
      <c r="H647" s="221"/>
      <c r="I647" s="221"/>
      <c r="J647" s="221"/>
    </row>
    <row r="648" spans="8:10">
      <c r="H648" s="221"/>
      <c r="I648" s="221"/>
      <c r="J648" s="221"/>
    </row>
    <row r="649" spans="8:10">
      <c r="H649" s="221"/>
      <c r="I649" s="221"/>
      <c r="J649" s="221"/>
    </row>
    <row r="650" spans="8:10">
      <c r="H650" s="221"/>
      <c r="I650" s="221"/>
      <c r="J650" s="221"/>
    </row>
    <row r="651" spans="8:10">
      <c r="H651" s="221"/>
      <c r="I651" s="221"/>
      <c r="J651" s="221"/>
    </row>
    <row r="652" spans="8:10">
      <c r="H652" s="221"/>
      <c r="I652" s="221"/>
      <c r="J652" s="221"/>
    </row>
    <row r="653" spans="8:10">
      <c r="H653" s="221"/>
      <c r="I653" s="221"/>
      <c r="J653" s="221"/>
    </row>
    <row r="654" spans="8:10">
      <c r="H654" s="221"/>
      <c r="I654" s="221"/>
      <c r="J654" s="221"/>
    </row>
    <row r="655" spans="8:10">
      <c r="H655" s="221"/>
      <c r="I655" s="221"/>
      <c r="J655" s="221"/>
    </row>
    <row r="656" spans="8:10">
      <c r="H656" s="221"/>
      <c r="I656" s="221"/>
      <c r="J656" s="221"/>
    </row>
    <row r="657" spans="8:10">
      <c r="H657" s="221"/>
      <c r="I657" s="221"/>
      <c r="J657" s="221"/>
    </row>
    <row r="658" spans="8:10">
      <c r="H658" s="221"/>
      <c r="I658" s="221"/>
      <c r="J658" s="221"/>
    </row>
    <row r="659" spans="8:10">
      <c r="H659" s="221"/>
      <c r="I659" s="221"/>
      <c r="J659" s="221"/>
    </row>
    <row r="660" spans="8:10">
      <c r="H660" s="221"/>
      <c r="I660" s="221"/>
      <c r="J660" s="221"/>
    </row>
    <row r="661" spans="8:10">
      <c r="H661" s="221"/>
      <c r="I661" s="221"/>
      <c r="J661" s="221"/>
    </row>
    <row r="662" spans="8:10">
      <c r="H662" s="221"/>
      <c r="I662" s="221"/>
      <c r="J662" s="221"/>
    </row>
    <row r="663" spans="8:10">
      <c r="H663" s="221"/>
      <c r="I663" s="221"/>
      <c r="J663" s="221"/>
    </row>
    <row r="664" spans="8:10">
      <c r="H664" s="221"/>
      <c r="I664" s="221"/>
      <c r="J664" s="221"/>
    </row>
    <row r="665" spans="8:10">
      <c r="H665" s="221"/>
      <c r="I665" s="221"/>
      <c r="J665" s="221"/>
    </row>
    <row r="666" spans="8:10">
      <c r="H666" s="221"/>
      <c r="I666" s="221"/>
      <c r="J666" s="221"/>
    </row>
    <row r="667" spans="8:10">
      <c r="H667" s="221"/>
      <c r="I667" s="221"/>
      <c r="J667" s="221"/>
    </row>
    <row r="668" spans="8:10">
      <c r="H668" s="221"/>
      <c r="I668" s="221"/>
      <c r="J668" s="221"/>
    </row>
    <row r="669" spans="8:10">
      <c r="H669" s="221"/>
      <c r="I669" s="221"/>
      <c r="J669" s="221"/>
    </row>
    <row r="670" spans="8:10">
      <c r="H670" s="221"/>
      <c r="I670" s="221"/>
      <c r="J670" s="221"/>
    </row>
    <row r="671" spans="8:10">
      <c r="H671" s="221"/>
      <c r="I671" s="221"/>
      <c r="J671" s="221"/>
    </row>
    <row r="672" spans="8:10">
      <c r="H672" s="221"/>
      <c r="I672" s="221"/>
      <c r="J672" s="221"/>
    </row>
    <row r="673" spans="8:10">
      <c r="H673" s="221"/>
      <c r="I673" s="221"/>
      <c r="J673" s="221"/>
    </row>
    <row r="674" spans="8:10">
      <c r="H674" s="221"/>
      <c r="I674" s="221"/>
      <c r="J674" s="221"/>
    </row>
    <row r="675" spans="8:10">
      <c r="H675" s="221"/>
      <c r="I675" s="221"/>
      <c r="J675" s="221"/>
    </row>
    <row r="676" spans="8:10">
      <c r="H676" s="221"/>
      <c r="I676" s="221"/>
      <c r="J676" s="221"/>
    </row>
    <row r="677" spans="8:10">
      <c r="H677" s="221"/>
      <c r="I677" s="221"/>
      <c r="J677" s="221"/>
    </row>
    <row r="678" spans="8:10">
      <c r="H678" s="221"/>
      <c r="I678" s="221"/>
      <c r="J678" s="221"/>
    </row>
    <row r="679" spans="8:10">
      <c r="H679" s="221"/>
      <c r="I679" s="221"/>
      <c r="J679" s="221"/>
    </row>
    <row r="680" spans="8:10">
      <c r="H680" s="221"/>
      <c r="I680" s="221"/>
      <c r="J680" s="221"/>
    </row>
    <row r="681" spans="8:10">
      <c r="H681" s="221"/>
      <c r="I681" s="221"/>
      <c r="J681" s="221"/>
    </row>
    <row r="682" spans="8:10">
      <c r="H682" s="221"/>
      <c r="I682" s="221"/>
      <c r="J682" s="221"/>
    </row>
    <row r="683" spans="8:10">
      <c r="H683" s="221"/>
      <c r="I683" s="221"/>
      <c r="J683" s="221"/>
    </row>
    <row r="684" spans="8:10">
      <c r="H684" s="221"/>
      <c r="I684" s="221"/>
      <c r="J684" s="221"/>
    </row>
    <row r="685" spans="8:10">
      <c r="H685" s="221"/>
      <c r="I685" s="221"/>
      <c r="J685" s="221"/>
    </row>
    <row r="686" spans="8:10">
      <c r="H686" s="221"/>
      <c r="I686" s="221"/>
      <c r="J686" s="221"/>
    </row>
    <row r="687" spans="8:10">
      <c r="H687" s="221"/>
      <c r="I687" s="221"/>
      <c r="J687" s="221"/>
    </row>
    <row r="688" spans="8:10">
      <c r="H688" s="221"/>
      <c r="I688" s="221"/>
      <c r="J688" s="221"/>
    </row>
    <row r="689" spans="8:10">
      <c r="H689" s="221"/>
      <c r="I689" s="221"/>
      <c r="J689" s="221"/>
    </row>
    <row r="690" spans="8:10">
      <c r="H690" s="221"/>
      <c r="I690" s="221"/>
      <c r="J690" s="221"/>
    </row>
    <row r="691" spans="8:10">
      <c r="H691" s="221"/>
      <c r="I691" s="221"/>
      <c r="J691" s="221"/>
    </row>
    <row r="692" spans="8:10">
      <c r="H692" s="221"/>
      <c r="I692" s="221"/>
      <c r="J692" s="221"/>
    </row>
    <row r="693" spans="8:10">
      <c r="H693" s="221"/>
      <c r="I693" s="221"/>
      <c r="J693" s="221"/>
    </row>
    <row r="694" spans="8:10">
      <c r="H694" s="221"/>
      <c r="I694" s="221"/>
      <c r="J694" s="221"/>
    </row>
    <row r="695" spans="8:10">
      <c r="H695" s="221"/>
      <c r="I695" s="221"/>
      <c r="J695" s="221"/>
    </row>
    <row r="696" spans="8:10">
      <c r="H696" s="221"/>
      <c r="I696" s="221"/>
      <c r="J696" s="221"/>
    </row>
    <row r="697" spans="8:10">
      <c r="H697" s="221"/>
      <c r="I697" s="221"/>
      <c r="J697" s="221"/>
    </row>
    <row r="698" spans="8:10">
      <c r="H698" s="221"/>
      <c r="I698" s="221"/>
      <c r="J698" s="221"/>
    </row>
    <row r="699" spans="8:10">
      <c r="H699" s="221"/>
      <c r="I699" s="221"/>
      <c r="J699" s="221"/>
    </row>
    <row r="700" spans="8:10">
      <c r="H700" s="221"/>
      <c r="I700" s="221"/>
      <c r="J700" s="221"/>
    </row>
    <row r="701" spans="8:10">
      <c r="H701" s="221"/>
      <c r="I701" s="221"/>
      <c r="J701" s="221"/>
    </row>
    <row r="702" spans="8:10">
      <c r="H702" s="221"/>
      <c r="I702" s="221"/>
      <c r="J702" s="221"/>
    </row>
    <row r="703" spans="8:10">
      <c r="H703" s="221"/>
      <c r="I703" s="221"/>
      <c r="J703" s="221"/>
    </row>
    <row r="704" spans="8:10">
      <c r="H704" s="221"/>
      <c r="I704" s="221"/>
      <c r="J704" s="221"/>
    </row>
    <row r="705" spans="8:10">
      <c r="H705" s="221"/>
      <c r="I705" s="221"/>
      <c r="J705" s="221"/>
    </row>
    <row r="706" spans="8:10">
      <c r="H706" s="221"/>
      <c r="I706" s="221"/>
      <c r="J706" s="221"/>
    </row>
    <row r="707" spans="8:10">
      <c r="H707" s="221"/>
      <c r="I707" s="221"/>
      <c r="J707" s="221"/>
    </row>
    <row r="708" spans="8:10">
      <c r="H708" s="221"/>
      <c r="I708" s="221"/>
      <c r="J708" s="221"/>
    </row>
    <row r="709" spans="8:10">
      <c r="H709" s="221"/>
      <c r="I709" s="221"/>
      <c r="J709" s="221"/>
    </row>
    <row r="710" spans="8:10">
      <c r="H710" s="221"/>
      <c r="I710" s="221"/>
      <c r="J710" s="221"/>
    </row>
    <row r="711" spans="8:10">
      <c r="H711" s="221"/>
      <c r="I711" s="221"/>
      <c r="J711" s="221"/>
    </row>
    <row r="712" spans="8:10">
      <c r="H712" s="221"/>
      <c r="I712" s="221"/>
      <c r="J712" s="221"/>
    </row>
    <row r="713" spans="8:10">
      <c r="H713" s="221"/>
      <c r="I713" s="221"/>
      <c r="J713" s="221"/>
    </row>
    <row r="714" spans="8:10">
      <c r="H714" s="221"/>
      <c r="I714" s="221"/>
      <c r="J714" s="221"/>
    </row>
    <row r="715" spans="8:10">
      <c r="H715" s="221"/>
      <c r="I715" s="221"/>
      <c r="J715" s="221"/>
    </row>
    <row r="716" spans="8:10">
      <c r="H716" s="221"/>
      <c r="I716" s="221"/>
      <c r="J716" s="221"/>
    </row>
    <row r="717" spans="8:10">
      <c r="H717" s="221"/>
      <c r="I717" s="221"/>
      <c r="J717" s="221"/>
    </row>
    <row r="718" spans="8:10">
      <c r="H718" s="221"/>
      <c r="I718" s="221"/>
      <c r="J718" s="221"/>
    </row>
    <row r="719" spans="8:10">
      <c r="H719" s="221"/>
      <c r="I719" s="221"/>
      <c r="J719" s="221"/>
    </row>
    <row r="720" spans="8:10">
      <c r="H720" s="221"/>
      <c r="I720" s="221"/>
      <c r="J720" s="221"/>
    </row>
    <row r="721" spans="8:10">
      <c r="H721" s="221"/>
      <c r="I721" s="221"/>
      <c r="J721" s="221"/>
    </row>
    <row r="722" spans="8:10">
      <c r="H722" s="221"/>
      <c r="I722" s="221"/>
      <c r="J722" s="221"/>
    </row>
    <row r="723" spans="8:10">
      <c r="H723" s="221"/>
      <c r="I723" s="221"/>
      <c r="J723" s="221"/>
    </row>
    <row r="724" spans="8:10">
      <c r="H724" s="221"/>
      <c r="I724" s="221"/>
      <c r="J724" s="221"/>
    </row>
    <row r="725" spans="8:10">
      <c r="H725" s="221"/>
      <c r="I725" s="221"/>
      <c r="J725" s="221"/>
    </row>
    <row r="726" spans="8:10">
      <c r="H726" s="221"/>
      <c r="I726" s="221"/>
      <c r="J726" s="221"/>
    </row>
    <row r="727" spans="8:10">
      <c r="H727" s="221"/>
      <c r="I727" s="221"/>
      <c r="J727" s="221"/>
    </row>
    <row r="728" spans="8:10">
      <c r="H728" s="221"/>
      <c r="I728" s="221"/>
      <c r="J728" s="221"/>
    </row>
    <row r="729" spans="8:10">
      <c r="H729" s="221"/>
      <c r="I729" s="221"/>
      <c r="J729" s="221"/>
    </row>
    <row r="730" spans="8:10">
      <c r="H730" s="221"/>
      <c r="I730" s="221"/>
      <c r="J730" s="221"/>
    </row>
    <row r="731" spans="8:10">
      <c r="H731" s="221"/>
      <c r="I731" s="221"/>
      <c r="J731" s="221"/>
    </row>
    <row r="732" spans="8:10">
      <c r="H732" s="221"/>
      <c r="I732" s="221"/>
      <c r="J732" s="221"/>
    </row>
    <row r="733" spans="8:10">
      <c r="H733" s="221"/>
      <c r="I733" s="221"/>
      <c r="J733" s="221"/>
    </row>
    <row r="734" spans="8:10">
      <c r="H734" s="221"/>
      <c r="I734" s="221"/>
      <c r="J734" s="221"/>
    </row>
    <row r="735" spans="8:10">
      <c r="H735" s="221"/>
      <c r="I735" s="221"/>
      <c r="J735" s="221"/>
    </row>
    <row r="736" spans="8:10">
      <c r="H736" s="221"/>
      <c r="I736" s="221"/>
      <c r="J736" s="221"/>
    </row>
    <row r="737" spans="8:10">
      <c r="H737" s="221"/>
      <c r="I737" s="221"/>
      <c r="J737" s="221"/>
    </row>
    <row r="738" spans="8:10">
      <c r="H738" s="221"/>
      <c r="I738" s="221"/>
      <c r="J738" s="221"/>
    </row>
    <row r="739" spans="8:10">
      <c r="H739" s="221"/>
      <c r="I739" s="221"/>
      <c r="J739" s="221"/>
    </row>
    <row r="740" spans="8:10">
      <c r="H740" s="221"/>
      <c r="I740" s="221"/>
      <c r="J740" s="221"/>
    </row>
    <row r="741" spans="8:10">
      <c r="H741" s="221"/>
      <c r="I741" s="221"/>
      <c r="J741" s="221"/>
    </row>
    <row r="742" spans="8:10">
      <c r="H742" s="221"/>
      <c r="I742" s="221"/>
      <c r="J742" s="221"/>
    </row>
    <row r="743" spans="8:10">
      <c r="H743" s="221"/>
      <c r="I743" s="221"/>
      <c r="J743" s="221"/>
    </row>
    <row r="744" spans="8:10">
      <c r="H744" s="221"/>
      <c r="I744" s="221"/>
      <c r="J744" s="221"/>
    </row>
    <row r="745" spans="8:10">
      <c r="H745" s="221"/>
      <c r="I745" s="221"/>
      <c r="J745" s="221"/>
    </row>
    <row r="746" spans="8:10">
      <c r="H746" s="221"/>
      <c r="I746" s="221"/>
      <c r="J746" s="221"/>
    </row>
    <row r="747" spans="8:10">
      <c r="H747" s="221"/>
      <c r="I747" s="221"/>
      <c r="J747" s="221"/>
    </row>
    <row r="748" spans="8:10">
      <c r="H748" s="221"/>
      <c r="I748" s="221"/>
      <c r="J748" s="221"/>
    </row>
    <row r="749" spans="8:10">
      <c r="H749" s="221"/>
      <c r="I749" s="221"/>
      <c r="J749" s="221"/>
    </row>
    <row r="750" spans="8:10">
      <c r="H750" s="221"/>
      <c r="I750" s="221"/>
      <c r="J750" s="221"/>
    </row>
    <row r="751" spans="8:10">
      <c r="H751" s="221"/>
      <c r="I751" s="221"/>
      <c r="J751" s="221"/>
    </row>
    <row r="752" spans="8:10">
      <c r="H752" s="221"/>
      <c r="I752" s="221"/>
      <c r="J752" s="221"/>
    </row>
    <row r="753" spans="8:10">
      <c r="H753" s="221"/>
      <c r="I753" s="221"/>
      <c r="J753" s="221"/>
    </row>
    <row r="754" spans="8:10">
      <c r="H754" s="221"/>
      <c r="I754" s="221"/>
      <c r="J754" s="221"/>
    </row>
    <row r="755" spans="8:10">
      <c r="H755" s="221"/>
      <c r="I755" s="221"/>
      <c r="J755" s="221"/>
    </row>
    <row r="756" spans="8:10">
      <c r="H756" s="221"/>
      <c r="I756" s="221"/>
      <c r="J756" s="221"/>
    </row>
    <row r="757" spans="8:10">
      <c r="H757" s="221"/>
      <c r="I757" s="221"/>
      <c r="J757" s="221"/>
    </row>
    <row r="758" spans="8:10">
      <c r="H758" s="221"/>
      <c r="I758" s="221"/>
      <c r="J758" s="221"/>
    </row>
    <row r="759" spans="8:10">
      <c r="H759" s="221"/>
      <c r="I759" s="221"/>
      <c r="J759" s="221"/>
    </row>
    <row r="760" spans="8:10">
      <c r="H760" s="221"/>
      <c r="I760" s="221"/>
      <c r="J760" s="221"/>
    </row>
    <row r="761" spans="8:10">
      <c r="H761" s="221"/>
      <c r="I761" s="221"/>
      <c r="J761" s="221"/>
    </row>
    <row r="762" spans="8:10">
      <c r="H762" s="221"/>
      <c r="I762" s="221"/>
      <c r="J762" s="221"/>
    </row>
    <row r="763" spans="8:10">
      <c r="H763" s="221"/>
      <c r="I763" s="221"/>
      <c r="J763" s="221"/>
    </row>
    <row r="764" spans="8:10">
      <c r="H764" s="221"/>
      <c r="I764" s="221"/>
      <c r="J764" s="221"/>
    </row>
    <row r="765" spans="8:10">
      <c r="H765" s="221"/>
      <c r="I765" s="221"/>
      <c r="J765" s="221"/>
    </row>
    <row r="766" spans="8:10">
      <c r="H766" s="221"/>
      <c r="I766" s="221"/>
      <c r="J766" s="221"/>
    </row>
    <row r="767" spans="8:10">
      <c r="H767" s="221"/>
      <c r="I767" s="221"/>
      <c r="J767" s="221"/>
    </row>
    <row r="768" spans="8:10">
      <c r="H768" s="221"/>
      <c r="I768" s="221"/>
      <c r="J768" s="221"/>
    </row>
    <row r="769" spans="8:10">
      <c r="H769" s="221"/>
      <c r="I769" s="221"/>
      <c r="J769" s="221"/>
    </row>
    <row r="770" spans="8:10">
      <c r="H770" s="221"/>
      <c r="I770" s="221"/>
      <c r="J770" s="221"/>
    </row>
    <row r="771" spans="8:10">
      <c r="H771" s="221"/>
      <c r="I771" s="221"/>
      <c r="J771" s="221"/>
    </row>
    <row r="772" spans="8:10">
      <c r="H772" s="221"/>
      <c r="I772" s="221"/>
      <c r="J772" s="221"/>
    </row>
    <row r="773" spans="8:10">
      <c r="H773" s="221"/>
      <c r="I773" s="221"/>
      <c r="J773" s="221"/>
    </row>
    <row r="774" spans="8:10">
      <c r="H774" s="221"/>
      <c r="I774" s="221"/>
      <c r="J774" s="221"/>
    </row>
    <row r="775" spans="8:10">
      <c r="H775" s="221"/>
      <c r="I775" s="221"/>
      <c r="J775" s="221"/>
    </row>
    <row r="776" spans="8:10">
      <c r="H776" s="221"/>
      <c r="I776" s="221"/>
      <c r="J776" s="221"/>
    </row>
    <row r="777" spans="8:10">
      <c r="H777" s="221"/>
      <c r="I777" s="221"/>
      <c r="J777" s="221"/>
    </row>
    <row r="778" spans="8:10">
      <c r="H778" s="221"/>
      <c r="I778" s="221"/>
      <c r="J778" s="221"/>
    </row>
    <row r="779" spans="8:10">
      <c r="H779" s="221"/>
      <c r="I779" s="221"/>
      <c r="J779" s="221"/>
    </row>
    <row r="780" spans="8:10">
      <c r="H780" s="221"/>
      <c r="I780" s="221"/>
      <c r="J780" s="221"/>
    </row>
  </sheetData>
  <mergeCells count="3">
    <mergeCell ref="C1:E1"/>
    <mergeCell ref="H5:J5"/>
    <mergeCell ref="H6:J6"/>
  </mergeCells>
  <hyperlinks>
    <hyperlink ref="D10" location="SWM!A1" display="Click Here" xr:uid="{00000000-0004-0000-0000-000000000000}"/>
    <hyperlink ref="D11" location="MBG!A1" display="Click Here" xr:uid="{00000000-0004-0000-0000-000001000000}"/>
    <hyperlink ref="D12" location="HSH!A1" display="Click Here" xr:uid="{00000000-0004-0000-0000-000002000000}"/>
    <hyperlink ref="D13" location="HSSA!A1" display="Click Here" xr:uid="{00000000-0004-0000-0000-000003000000}"/>
    <hyperlink ref="D14" location="MDA!A1" display="Click Here" xr:uid="{00000000-0004-0000-0000-000004000000}"/>
    <hyperlink ref="D15" location="THC!A1" display="Click Here" xr:uid="{00000000-0004-0000-0000-000005000000}"/>
    <hyperlink ref="B24" location="FTSE!A1" display="FTSE &amp; FTFE " xr:uid="{00000000-0004-0000-0000-000006000000}"/>
    <hyperlink ref="B25" location="Names!A1" display="Names Schedule" xr:uid="{00000000-0004-0000-0000-000007000000}"/>
    <hyperlink ref="B26" location="Input!A1" display="Template Input Schedule" xr:uid="{00000000-0004-0000-0000-000008000000}"/>
    <hyperlink ref="B29" location="Almanac!A1" display="Almanac" xr:uid="{00000000-0004-0000-0000-000009000000}"/>
    <hyperlink ref="B31" location="HRI_IE_Research!A1" display="Accountability" xr:uid="{00000000-0004-0000-0000-00000A000000}"/>
    <hyperlink ref="D17" location="UNTHSC!A1" display="Click Here" xr:uid="{00000000-0004-0000-0000-00000B000000}"/>
    <hyperlink ref="D18" location="TTUHSC!A1" display="Click Here" xr:uid="{00000000-0004-0000-0000-00000C000000}"/>
    <hyperlink ref="D16" location="TAMHSC!A1" display="Click Here" xr:uid="{00000000-0004-0000-0000-00000D000000}"/>
    <hyperlink ref="D6" location="Summary!A1" display="Click Here" xr:uid="{00000000-0004-0000-0000-00000E000000}"/>
    <hyperlink ref="B30" location="'HRI Space Model'!A1" display="HRI Space Model" xr:uid="{00000000-0004-0000-0000-00000F000000}"/>
    <hyperlink ref="D21" location="RGVM!A1" display="Click Here" xr:uid="{00000000-0004-0000-0000-000010000000}"/>
    <hyperlink ref="D20" location="AUSM!A1" display="Click Here" xr:uid="{00000000-0004-0000-0000-000011000000}"/>
    <hyperlink ref="D19" location="TTUHSCEP!A1" display="Click Here" xr:uid="{00000000-0004-0000-0000-000012000000}"/>
    <hyperlink ref="B32" location="HRI_IE_Research!A1" display="HRI_IE_Research" xr:uid="{00000000-0004-0000-0000-000013000000}"/>
    <hyperlink ref="B33" location="'HRI_Research NA'!A1" display="HRI_Research NA" xr:uid="{00000000-0004-0000-0000-000014000000}"/>
    <hyperlink ref="B34" location="Accountability!A1" display="Accountability" xr:uid="{00000000-0004-0000-0000-000015000000}"/>
    <hyperlink ref="B35" location="Healthcare!A1" display="Healthcare" xr:uid="{00000000-0004-0000-0000-000016000000}"/>
    <hyperlink ref="B36" location="List!A1" display="List" xr:uid="{00000000-0004-0000-0000-000017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pageSetUpPr fitToPage="1"/>
  </sheetPr>
  <dimension ref="A1:AB69"/>
  <sheetViews>
    <sheetView showGridLines="0" zoomScale="80" zoomScaleNormal="80" workbookViewId="0">
      <selection activeCell="L66" sqref="L66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7.710937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499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397379610</v>
      </c>
      <c r="L8" s="23">
        <f>Input!$I$11</f>
        <v>397379610</v>
      </c>
      <c r="N8" s="115"/>
      <c r="O8" s="116"/>
      <c r="P8" s="19"/>
      <c r="Q8" s="19"/>
      <c r="R8" s="19"/>
      <c r="S8" s="19"/>
      <c r="T8" s="19"/>
      <c r="AB8" s="24">
        <f>SUM(C8:L8)</f>
        <v>794759220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Input!$G$11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29"/>
      <c r="H10" s="678" t="str">
        <f>IF(O10&lt;&gt;0,"Out of Balance with SRECNA","")</f>
        <v/>
      </c>
      <c r="I10" s="678"/>
      <c r="J10" s="679"/>
      <c r="K10" s="31">
        <f>SUM(K8:K9)</f>
        <v>397379610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397379610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Input!$H$11</f>
        <v>17476670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87358963</v>
      </c>
      <c r="L13" s="36">
        <f>Input!$J$11</f>
        <v>87358963</v>
      </c>
      <c r="N13" s="37"/>
      <c r="O13" s="119"/>
      <c r="AB13" s="24">
        <f>SUM(C13:L13)</f>
        <v>174717926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11604103</v>
      </c>
      <c r="L14" s="36">
        <f>Input!$K$11</f>
        <v>11604103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23208206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27766647</v>
      </c>
      <c r="L15" s="36">
        <f>Input!$L$11</f>
        <v>27766647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55533294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Input!$M$11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541585993</v>
      </c>
      <c r="L17" s="46">
        <f>SUM(L8:L16)</f>
        <v>524109323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Input!$N$11</f>
        <v>46062356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Input!$O$11</f>
        <v>3664986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Input!$P$11</f>
        <v>0</v>
      </c>
      <c r="G22" s="56">
        <f>Input!$Q$11</f>
        <v>0</v>
      </c>
      <c r="H22" s="56">
        <f>Input!$R$11</f>
        <v>0</v>
      </c>
      <c r="I22" s="56">
        <f>Input!$S$11</f>
        <v>0</v>
      </c>
      <c r="J22" s="56">
        <f>Input!$T$11</f>
        <v>0</v>
      </c>
      <c r="K22" s="56">
        <f>Input!$U$11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Input!$V$11</f>
        <v>100383596</v>
      </c>
      <c r="G23" s="64">
        <f>Input!$W$11</f>
        <v>10945452</v>
      </c>
      <c r="H23" s="64">
        <f>Input!$X$11</f>
        <v>20749607</v>
      </c>
      <c r="I23" s="64">
        <f>Input!$Y$11</f>
        <v>8919546</v>
      </c>
      <c r="J23" s="64">
        <f>Input!$Z$11</f>
        <v>15635107</v>
      </c>
      <c r="K23" s="64">
        <f>Input!$AA$11</f>
        <v>51414999</v>
      </c>
      <c r="L23" s="65">
        <f t="shared" ref="L23:L42" si="2">SUM(F23:K23)</f>
        <v>208048307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416096614</v>
      </c>
    </row>
    <row r="24" spans="1:28" ht="15.75" customHeight="1">
      <c r="B24" s="55" t="s">
        <v>22</v>
      </c>
      <c r="C24" s="21"/>
      <c r="D24" s="21"/>
      <c r="F24" s="64">
        <f>Input!$AB$11</f>
        <v>0</v>
      </c>
      <c r="G24" s="64">
        <f>Input!$AC$11</f>
        <v>0</v>
      </c>
      <c r="H24" s="64">
        <f>Input!$AD$11</f>
        <v>0</v>
      </c>
      <c r="I24" s="64">
        <f>Input!$AE$11</f>
        <v>0</v>
      </c>
      <c r="J24" s="64">
        <f>Input!$AF$11</f>
        <v>0</v>
      </c>
      <c r="K24" s="64">
        <f>Input!$AG$11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Input!$AH$11</f>
        <v>0</v>
      </c>
      <c r="G25" s="64">
        <f>Input!$AI$11</f>
        <v>0</v>
      </c>
      <c r="H25" s="64">
        <f>Input!$AJ$11</f>
        <v>0</v>
      </c>
      <c r="I25" s="64">
        <f>Input!$AK$11</f>
        <v>0</v>
      </c>
      <c r="J25" s="64">
        <f>Input!$AL$11</f>
        <v>0</v>
      </c>
      <c r="K25" s="64">
        <f>Input!$AM$11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Input!$AN$11</f>
        <v>0</v>
      </c>
      <c r="G26" s="64">
        <f>Input!$AO$11</f>
        <v>0</v>
      </c>
      <c r="H26" s="64">
        <f>Input!$AP$11</f>
        <v>0</v>
      </c>
      <c r="I26" s="64">
        <f>Input!$AQ$11</f>
        <v>0</v>
      </c>
      <c r="J26" s="64">
        <f>Input!$AR$11</f>
        <v>0</v>
      </c>
      <c r="K26" s="64">
        <f>Input!$AS$11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Input!$AT$11</f>
        <v>0</v>
      </c>
      <c r="G27" s="64">
        <f>Input!$AU$11</f>
        <v>0</v>
      </c>
      <c r="H27" s="64">
        <f>Input!$AV$11</f>
        <v>0</v>
      </c>
      <c r="I27" s="64">
        <f>Input!$AW$11</f>
        <v>0</v>
      </c>
      <c r="J27" s="64">
        <f>Input!$AX$11</f>
        <v>0</v>
      </c>
      <c r="K27" s="64">
        <f>Input!$AY$11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Input!$AZ$11</f>
        <v>140147395</v>
      </c>
      <c r="G28" s="64">
        <f>Input!$BA$11</f>
        <v>3021527</v>
      </c>
      <c r="H28" s="64">
        <f>Input!$BB$11</f>
        <v>25857481</v>
      </c>
      <c r="I28" s="64">
        <f>Input!$BC$11</f>
        <v>23390619</v>
      </c>
      <c r="J28" s="64">
        <f>Input!$BD$11</f>
        <v>29091672</v>
      </c>
      <c r="K28" s="64">
        <f>Input!$BE$11</f>
        <v>51245064</v>
      </c>
      <c r="L28" s="65">
        <f t="shared" si="2"/>
        <v>272753758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Input!$BF$11</f>
        <v>0</v>
      </c>
      <c r="G29" s="64">
        <f>Input!$BG$11</f>
        <v>0</v>
      </c>
      <c r="H29" s="64">
        <f>Input!$BH$11</f>
        <v>0</v>
      </c>
      <c r="I29" s="64">
        <f>Input!$BI$11</f>
        <v>0</v>
      </c>
      <c r="J29" s="64">
        <f>Input!$BJ$11</f>
        <v>0</v>
      </c>
      <c r="K29" s="64">
        <f>Input!$BK$11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Input!$BL$11</f>
        <v>0</v>
      </c>
      <c r="G30" s="64">
        <f>Input!$BM$11</f>
        <v>0</v>
      </c>
      <c r="H30" s="64">
        <f>Input!$BN$11</f>
        <v>0</v>
      </c>
      <c r="I30" s="64">
        <f>Input!$BO$11</f>
        <v>0</v>
      </c>
      <c r="J30" s="64">
        <f>Input!$BP$11</f>
        <v>0</v>
      </c>
      <c r="K30" s="64">
        <f>Input!$BQ$11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Input!$BR$11</f>
        <v>0</v>
      </c>
      <c r="G31" s="64">
        <f>Input!$BS$11</f>
        <v>0</v>
      </c>
      <c r="H31" s="64">
        <f>Input!$BT$11</f>
        <v>0</v>
      </c>
      <c r="I31" s="64">
        <f>Input!$BU$11</f>
        <v>0</v>
      </c>
      <c r="J31" s="64">
        <f>Input!$BV$11</f>
        <v>0</v>
      </c>
      <c r="K31" s="64">
        <f>Input!$BW$11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Input!$BX$11</f>
        <v>6899982</v>
      </c>
      <c r="G32" s="64">
        <f>Input!$BY$11</f>
        <v>5625138</v>
      </c>
      <c r="H32" s="64">
        <f>Input!$BZ$11</f>
        <v>182709</v>
      </c>
      <c r="I32" s="64">
        <f>Input!$CA$11</f>
        <v>5120599</v>
      </c>
      <c r="J32" s="64">
        <f>Input!$CB$11</f>
        <v>254047</v>
      </c>
      <c r="K32" s="64">
        <f>Input!$CC$11</f>
        <v>25224783</v>
      </c>
      <c r="L32" s="65">
        <f t="shared" si="2"/>
        <v>43307258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Input!$CD$11</f>
        <v>0</v>
      </c>
      <c r="G33" s="64">
        <f>Input!$CE$11</f>
        <v>0</v>
      </c>
      <c r="H33" s="64">
        <f>Input!$CF$11</f>
        <v>0</v>
      </c>
      <c r="I33" s="64">
        <f>Input!$CG$11</f>
        <v>0</v>
      </c>
      <c r="J33" s="64">
        <f>Input!$CH$11</f>
        <v>0</v>
      </c>
      <c r="K33" s="64">
        <f>Input!$CI$11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Input!$CJ$11</f>
        <v>0</v>
      </c>
      <c r="G34" s="64">
        <f>Input!$CK$11</f>
        <v>0</v>
      </c>
      <c r="H34" s="64">
        <f>Input!$CL$11</f>
        <v>0</v>
      </c>
      <c r="I34" s="64">
        <f>Input!$CM$11</f>
        <v>0</v>
      </c>
      <c r="J34" s="64">
        <f>Input!$CN$11</f>
        <v>0</v>
      </c>
      <c r="K34" s="64">
        <f>Input!$CO$11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Input!$CP$11</f>
        <v>0</v>
      </c>
      <c r="G35" s="64">
        <f>Input!$CQ$11</f>
        <v>0</v>
      </c>
      <c r="H35" s="64">
        <f>Input!$CR$11</f>
        <v>0</v>
      </c>
      <c r="I35" s="64">
        <f>Input!$CS$11</f>
        <v>0</v>
      </c>
      <c r="J35" s="64">
        <f>Input!$CT$11</f>
        <v>0</v>
      </c>
      <c r="K35" s="64">
        <f>Input!$CU$11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Input!$CV$11</f>
        <v>0</v>
      </c>
      <c r="G36" s="64">
        <f>Input!$CW$11</f>
        <v>0</v>
      </c>
      <c r="H36" s="64">
        <f>Input!$CX$11</f>
        <v>0</v>
      </c>
      <c r="I36" s="64">
        <f>Input!$CY$11</f>
        <v>0</v>
      </c>
      <c r="J36" s="64">
        <f>Input!$CZ$11</f>
        <v>0</v>
      </c>
      <c r="K36" s="64">
        <f>Input!$DA$11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Input!$DB$11</f>
        <v>0</v>
      </c>
      <c r="G37" s="64">
        <f>Input!$DC$11</f>
        <v>0</v>
      </c>
      <c r="H37" s="64">
        <f>Input!$DD$11</f>
        <v>0</v>
      </c>
      <c r="I37" s="64">
        <f>Input!$DE$11</f>
        <v>0</v>
      </c>
      <c r="J37" s="64">
        <f>Input!$DF$11</f>
        <v>0</v>
      </c>
      <c r="K37" s="64">
        <f>Input!$DG$11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Input!$DH$11</f>
        <v>0</v>
      </c>
      <c r="G38" s="64">
        <f>Input!$DI$11</f>
        <v>0</v>
      </c>
      <c r="H38" s="64">
        <f>Input!$DJ$11</f>
        <v>0</v>
      </c>
      <c r="I38" s="64">
        <f>Input!$DK$11</f>
        <v>0</v>
      </c>
      <c r="J38" s="64">
        <f>Input!$DL$11</f>
        <v>0</v>
      </c>
      <c r="K38" s="64">
        <f>Input!$DM$11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Input!$DN$11</f>
        <v>0</v>
      </c>
      <c r="G39" s="64">
        <f>Input!$DO$11</f>
        <v>0</v>
      </c>
      <c r="H39" s="64">
        <f>Input!$DP$11</f>
        <v>0</v>
      </c>
      <c r="I39" s="64">
        <f>Input!$DQ$11</f>
        <v>0</v>
      </c>
      <c r="J39" s="64">
        <f>Input!$DR$11</f>
        <v>0</v>
      </c>
      <c r="K39" s="64">
        <f>Input!$DS$11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Input!$DT$11</f>
        <v>0</v>
      </c>
      <c r="G40" s="64">
        <f>Input!$DU$11</f>
        <v>0</v>
      </c>
      <c r="H40" s="64">
        <f>Input!$DV$11</f>
        <v>0</v>
      </c>
      <c r="I40" s="64">
        <f>Input!$DW$11</f>
        <v>0</v>
      </c>
      <c r="J40" s="64">
        <f>Input!$DX$11</f>
        <v>0</v>
      </c>
      <c r="K40" s="64">
        <f>Input!$DY$11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Input!$DZ$11</f>
        <v>0</v>
      </c>
      <c r="G41" s="64">
        <f>Input!$EA$11</f>
        <v>0</v>
      </c>
      <c r="H41" s="64">
        <f>Input!$EB$11</f>
        <v>0</v>
      </c>
      <c r="I41" s="64">
        <f>Input!$EC$11</f>
        <v>0</v>
      </c>
      <c r="J41" s="64">
        <f>Input!$ED$11</f>
        <v>0</v>
      </c>
      <c r="K41" s="64">
        <f>Input!$EE$11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Input!$EF$11</f>
        <v>0</v>
      </c>
      <c r="G42" s="84">
        <f>Input!$EG$11</f>
        <v>0</v>
      </c>
      <c r="H42" s="84">
        <f>Input!$EH$11</f>
        <v>0</v>
      </c>
      <c r="I42" s="84">
        <f>Input!$EI$11</f>
        <v>0</v>
      </c>
      <c r="J42" s="84">
        <f>Input!$EJ$11</f>
        <v>0</v>
      </c>
      <c r="K42" s="84">
        <f>Input!$EK$11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247430973</v>
      </c>
      <c r="G43" s="86">
        <f t="shared" si="3"/>
        <v>19592117</v>
      </c>
      <c r="H43" s="86">
        <f t="shared" si="3"/>
        <v>46789797</v>
      </c>
      <c r="I43" s="86">
        <f t="shared" si="3"/>
        <v>37430764</v>
      </c>
      <c r="J43" s="86">
        <f t="shared" si="3"/>
        <v>44980826</v>
      </c>
      <c r="K43" s="86">
        <f t="shared" si="3"/>
        <v>127884846</v>
      </c>
      <c r="L43" s="87">
        <f t="shared" si="3"/>
        <v>524109323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416096614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66381914</v>
      </c>
      <c r="I44" s="53"/>
      <c r="J44" s="329" t="s">
        <v>450</v>
      </c>
      <c r="K44" s="330">
        <f>K43+J43</f>
        <v>172865672</v>
      </c>
      <c r="L44" s="329" t="s">
        <v>451</v>
      </c>
      <c r="M44" s="331"/>
      <c r="N44" s="332">
        <f>K44+F43</f>
        <v>420296645</v>
      </c>
      <c r="O44" s="333">
        <f>ROUND((N44/P44)*100,1)</f>
        <v>168.8</v>
      </c>
      <c r="P44" s="93">
        <f>Input!$GT$11</f>
        <v>249052584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Input!$EL$11</f>
        <v>10340959</v>
      </c>
      <c r="G46" s="64">
        <f>Input!$EM$11</f>
        <v>0</v>
      </c>
      <c r="H46" s="64">
        <f>Input!$EN$11</f>
        <v>200127</v>
      </c>
      <c r="I46" s="64">
        <f>Input!$EO$11</f>
        <v>208630</v>
      </c>
      <c r="J46" s="64">
        <f>Input!$EP$11</f>
        <v>75547</v>
      </c>
      <c r="K46" s="64">
        <f>Input!$EQ$11</f>
        <v>2941191</v>
      </c>
      <c r="L46" s="57">
        <f>SUM(F46:K46)</f>
        <v>13766454</v>
      </c>
      <c r="N46" s="9"/>
      <c r="O46" s="339">
        <f>ROUND(N44/O48,0)</f>
        <v>1283231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27532908</v>
      </c>
    </row>
    <row r="47" spans="1:28" ht="15.75" customHeight="1">
      <c r="A47" s="76"/>
      <c r="B47" s="55" t="s">
        <v>43</v>
      </c>
      <c r="C47" s="21"/>
      <c r="D47" s="21"/>
      <c r="F47" s="64">
        <f>Input!$ER$11</f>
        <v>50412567</v>
      </c>
      <c r="G47" s="64">
        <f>Input!$ES$11</f>
        <v>94407</v>
      </c>
      <c r="H47" s="64">
        <f>Input!$ET$11</f>
        <v>39857805</v>
      </c>
      <c r="I47" s="64">
        <f>Input!$EU$11</f>
        <v>759308</v>
      </c>
      <c r="J47" s="64">
        <f>Input!$EV$11</f>
        <v>13216799</v>
      </c>
      <c r="K47" s="64">
        <f>Input!$EW$11</f>
        <v>11147836</v>
      </c>
      <c r="L47" s="65">
        <f t="shared" ref="L47:L55" si="4">SUM(F47:K47)</f>
        <v>115488722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Input!$EX$11</f>
        <v>17223371</v>
      </c>
      <c r="G48" s="64">
        <f>Input!$EY$11</f>
        <v>0</v>
      </c>
      <c r="H48" s="64">
        <f>Input!$EZ$11</f>
        <v>152940</v>
      </c>
      <c r="I48" s="64">
        <f>Input!$FA$11</f>
        <v>683661</v>
      </c>
      <c r="J48" s="64">
        <f>Input!$FB$11</f>
        <v>943601</v>
      </c>
      <c r="K48" s="64">
        <f>Input!$FC$11</f>
        <v>5937847</v>
      </c>
      <c r="L48" s="65">
        <f t="shared" si="4"/>
        <v>24941420</v>
      </c>
      <c r="N48" s="97"/>
      <c r="O48" s="341">
        <f>FTSE!$P$6</f>
        <v>327.52999999999997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Input!$FD$11</f>
        <v>11200196</v>
      </c>
      <c r="G49" s="64">
        <f>Input!$FE$11</f>
        <v>0</v>
      </c>
      <c r="H49" s="64">
        <f>Input!$FF$11</f>
        <v>956090</v>
      </c>
      <c r="I49" s="64">
        <f>Input!$FG$11</f>
        <v>194827</v>
      </c>
      <c r="J49" s="64">
        <f>Input!$FH$11</f>
        <v>213391</v>
      </c>
      <c r="K49" s="64">
        <f>Input!$FI$11</f>
        <v>1208176</v>
      </c>
      <c r="L49" s="65">
        <f t="shared" si="4"/>
        <v>13772680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Input!$FJ$11</f>
        <v>8300134</v>
      </c>
      <c r="G50" s="64">
        <f>Input!$FK$11</f>
        <v>0</v>
      </c>
      <c r="H50" s="64">
        <f>Input!$FL$11</f>
        <v>234134</v>
      </c>
      <c r="I50" s="64">
        <f>Input!$FM$11</f>
        <v>8141</v>
      </c>
      <c r="J50" s="64">
        <f>Input!$FN$11</f>
        <v>184440</v>
      </c>
      <c r="K50" s="64">
        <f>Input!$FO$11</f>
        <v>1009194</v>
      </c>
      <c r="L50" s="65">
        <f t="shared" si="4"/>
        <v>9736043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Input!$FP$11</f>
        <v>0</v>
      </c>
      <c r="G51" s="64">
        <f>Input!$FQ$11</f>
        <v>0</v>
      </c>
      <c r="H51" s="64">
        <f>Input!$FR$11</f>
        <v>0</v>
      </c>
      <c r="I51" s="64">
        <f>Input!$FS$11</f>
        <v>0</v>
      </c>
      <c r="J51" s="64">
        <f>Input!$FT$11</f>
        <v>0</v>
      </c>
      <c r="K51" s="64">
        <f>Input!$FU$11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Input!$FV$11</f>
        <v>0</v>
      </c>
      <c r="G52" s="64">
        <f>Input!$FW$11</f>
        <v>0</v>
      </c>
      <c r="H52" s="64">
        <f>Input!$FX$11</f>
        <v>0</v>
      </c>
      <c r="I52" s="64">
        <f>Input!$FY$11</f>
        <v>0</v>
      </c>
      <c r="J52" s="64">
        <f>Input!$FZ$11</f>
        <v>0</v>
      </c>
      <c r="K52" s="64">
        <f>Input!$GA$11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Input!$GB$11</f>
        <v>0</v>
      </c>
      <c r="G53" s="64">
        <f>Input!$GC$11</f>
        <v>0</v>
      </c>
      <c r="H53" s="64">
        <f>Input!$GD$11</f>
        <v>0</v>
      </c>
      <c r="I53" s="64">
        <f>Input!$GE$11</f>
        <v>0</v>
      </c>
      <c r="J53" s="64">
        <f>Input!$GF$11</f>
        <v>0</v>
      </c>
      <c r="K53" s="64">
        <f>Input!$GG$11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Input!$GH$11</f>
        <v>0</v>
      </c>
      <c r="G54" s="64">
        <f>Input!$GI$11</f>
        <v>0</v>
      </c>
      <c r="H54" s="64">
        <f>Input!$GJ$11</f>
        <v>0</v>
      </c>
      <c r="I54" s="64">
        <f>Input!$GK$11</f>
        <v>0</v>
      </c>
      <c r="J54" s="64">
        <f>Input!$GL$11</f>
        <v>0</v>
      </c>
      <c r="K54" s="64">
        <f>Input!$GM$11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Input!$GN$11</f>
        <v>0</v>
      </c>
      <c r="G55" s="64">
        <f>Input!$GO$11</f>
        <v>0</v>
      </c>
      <c r="H55" s="64">
        <f>Input!$GP$11</f>
        <v>0</v>
      </c>
      <c r="I55" s="64">
        <f>Input!$GQ$11</f>
        <v>0</v>
      </c>
      <c r="J55" s="64">
        <f>Input!$GR$11</f>
        <v>0</v>
      </c>
      <c r="K55" s="64">
        <f>Input!$GS$11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97477227</v>
      </c>
      <c r="G56" s="86">
        <f t="shared" ref="G56:L56" si="5">SUM(G46:G55)</f>
        <v>94407</v>
      </c>
      <c r="H56" s="86">
        <f t="shared" si="5"/>
        <v>41401096</v>
      </c>
      <c r="I56" s="86">
        <f t="shared" si="5"/>
        <v>1854567</v>
      </c>
      <c r="J56" s="86">
        <f t="shared" si="5"/>
        <v>14633778</v>
      </c>
      <c r="K56" s="86">
        <f t="shared" si="5"/>
        <v>22244244</v>
      </c>
      <c r="L56" s="86">
        <f t="shared" si="5"/>
        <v>177705319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27532908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344908200</v>
      </c>
      <c r="G63" s="114">
        <f t="shared" si="6"/>
        <v>19686524</v>
      </c>
      <c r="H63" s="114">
        <f t="shared" si="6"/>
        <v>88190893</v>
      </c>
      <c r="I63" s="114">
        <f t="shared" si="6"/>
        <v>39285331</v>
      </c>
      <c r="J63" s="114">
        <f t="shared" si="6"/>
        <v>59614604</v>
      </c>
      <c r="K63" s="114">
        <f t="shared" si="6"/>
        <v>150129090</v>
      </c>
      <c r="L63" s="114">
        <f t="shared" si="6"/>
        <v>701814642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591313335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Input!E11+Input!GT11+Input!GU11+Input!GV11</f>
        <v>2436165384</v>
      </c>
      <c r="N65" s="20"/>
    </row>
    <row r="66" spans="1:14" ht="15.75" customHeight="1">
      <c r="G66" s="512">
        <f>G28+G23</f>
        <v>13966979</v>
      </c>
      <c r="H66" s="512">
        <f>H28+H23</f>
        <v>46607088</v>
      </c>
      <c r="L66" s="191">
        <f>SUM(L63:L65)</f>
        <v>3729293361</v>
      </c>
    </row>
    <row r="67" spans="1:14" ht="15.75" customHeight="1">
      <c r="H67" s="512">
        <f>H66+G66</f>
        <v>60574067</v>
      </c>
    </row>
    <row r="69" spans="1:14" ht="15.75" customHeight="1">
      <c r="L69" s="3" t="str">
        <f>IF(L66&lt;&gt;(Input!$D$11),"Error","Input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50" priority="3">
      <formula>$O$28&lt;&gt;0</formula>
    </cfRule>
  </conditionalFormatting>
  <conditionalFormatting sqref="H10:J10">
    <cfRule type="expression" dxfId="49" priority="1">
      <formula>$O$10&lt;&gt;0</formula>
    </cfRule>
  </conditionalFormatting>
  <conditionalFormatting sqref="F20:J20">
    <cfRule type="expression" dxfId="48" priority="5">
      <formula>OR($S$17&lt;&gt;0,$S$43&lt;&gt;0,$S$56&lt;&gt;0)</formula>
    </cfRule>
  </conditionalFormatting>
  <hyperlinks>
    <hyperlink ref="L1" location="Index!A1" display="Return to Index" xr:uid="{00000000-0004-0000-09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  <pageSetUpPr fitToPage="1"/>
  </sheetPr>
  <dimension ref="A1:AB79"/>
  <sheetViews>
    <sheetView showGridLines="0" zoomScale="80" zoomScaleNormal="80" workbookViewId="0">
      <selection activeCell="N40" sqref="N40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8.710937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324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112649398</v>
      </c>
      <c r="L8" s="23">
        <f>Input!$I$12</f>
        <v>112649398</v>
      </c>
      <c r="N8" s="115"/>
      <c r="O8" s="116"/>
      <c r="P8" s="19"/>
      <c r="Q8" s="19"/>
      <c r="R8" s="19"/>
      <c r="S8" s="19"/>
      <c r="T8" s="19"/>
      <c r="AB8" s="24">
        <f>SUM(C8:L8)</f>
        <v>225298796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Input!$G$12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112649398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112649398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Input!$H$12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35358451</v>
      </c>
      <c r="L13" s="36">
        <f>Input!$J$12</f>
        <v>35358451</v>
      </c>
      <c r="N13" s="37"/>
      <c r="O13" s="119"/>
      <c r="AB13" s="24">
        <f>SUM(C13:L13)</f>
        <v>70716902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4603754</v>
      </c>
      <c r="L14" s="36">
        <f>Input!$K$12</f>
        <v>4603754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9207508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Input!$L$12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Input!$M$12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152611603</v>
      </c>
      <c r="L17" s="46">
        <f>SUM(L8:L16)</f>
        <v>152611603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Input!$N$12</f>
        <v>7076627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Input!$O$12</f>
        <v>3626798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Input!$P$12</f>
        <v>0</v>
      </c>
      <c r="G22" s="56">
        <f>Input!$Q$12</f>
        <v>0</v>
      </c>
      <c r="H22" s="56">
        <f>Input!$R$12</f>
        <v>0</v>
      </c>
      <c r="I22" s="56">
        <f>Input!$S$12</f>
        <v>0</v>
      </c>
      <c r="J22" s="56">
        <f>Input!$T$12</f>
        <v>0</v>
      </c>
      <c r="K22" s="56">
        <f>Input!$U$12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Input!$V$12</f>
        <v>86112467</v>
      </c>
      <c r="G23" s="64">
        <f>Input!$W$12</f>
        <v>336861</v>
      </c>
      <c r="H23" s="64">
        <f>Input!$X$12</f>
        <v>3201539</v>
      </c>
      <c r="I23" s="64">
        <f>Input!$Y$12</f>
        <v>13145164</v>
      </c>
      <c r="J23" s="64">
        <f>Input!$Z$12</f>
        <v>3553650</v>
      </c>
      <c r="K23" s="64">
        <f>Input!$AA$12</f>
        <v>5983053</v>
      </c>
      <c r="L23" s="65">
        <f t="shared" ref="L23:L42" si="2">SUM(F23:K23)</f>
        <v>112332734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224665468</v>
      </c>
    </row>
    <row r="24" spans="1:28" ht="15.75" customHeight="1">
      <c r="B24" s="55" t="s">
        <v>22</v>
      </c>
      <c r="C24" s="21"/>
      <c r="D24" s="21"/>
      <c r="F24" s="64">
        <f>Input!$AB$12</f>
        <v>0</v>
      </c>
      <c r="G24" s="64">
        <f>Input!$AC$12</f>
        <v>0</v>
      </c>
      <c r="H24" s="64">
        <f>Input!$AD$12</f>
        <v>0</v>
      </c>
      <c r="I24" s="64">
        <f>Input!$AE$12</f>
        <v>0</v>
      </c>
      <c r="J24" s="64">
        <f>Input!$AF$12</f>
        <v>0</v>
      </c>
      <c r="K24" s="64">
        <f>Input!$AG$12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Input!$AH$12</f>
        <v>0</v>
      </c>
      <c r="G25" s="64">
        <f>Input!$AI$12</f>
        <v>0</v>
      </c>
      <c r="H25" s="64">
        <f>Input!$AJ$12</f>
        <v>0</v>
      </c>
      <c r="I25" s="64">
        <f>Input!$AK$12</f>
        <v>0</v>
      </c>
      <c r="J25" s="64">
        <f>Input!$AL$12</f>
        <v>0</v>
      </c>
      <c r="K25" s="64">
        <f>Input!$AM$12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Input!$AN$12</f>
        <v>0</v>
      </c>
      <c r="G26" s="64">
        <f>Input!$AO$12</f>
        <v>0</v>
      </c>
      <c r="H26" s="64">
        <f>Input!$AP$12</f>
        <v>0</v>
      </c>
      <c r="I26" s="64">
        <f>Input!$AQ$12</f>
        <v>0</v>
      </c>
      <c r="J26" s="64">
        <f>Input!$AR$12</f>
        <v>0</v>
      </c>
      <c r="K26" s="64">
        <f>Input!$AS$12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Input!$AT$12</f>
        <v>0</v>
      </c>
      <c r="G27" s="64">
        <f>Input!$AU$12</f>
        <v>0</v>
      </c>
      <c r="H27" s="64">
        <f>Input!$AV$12</f>
        <v>0</v>
      </c>
      <c r="I27" s="64">
        <f>Input!$AW$12</f>
        <v>0</v>
      </c>
      <c r="J27" s="64">
        <f>Input!$AX$12</f>
        <v>0</v>
      </c>
      <c r="K27" s="64">
        <f>Input!$AY$12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Input!$AZ$12</f>
        <v>27575610</v>
      </c>
      <c r="G28" s="64">
        <f>Input!$BA$12</f>
        <v>306367</v>
      </c>
      <c r="H28" s="64">
        <f>Input!$BB$12</f>
        <v>3457643</v>
      </c>
      <c r="I28" s="64">
        <f>Input!$BC$12</f>
        <v>1930822</v>
      </c>
      <c r="J28" s="64">
        <f>Input!$BD$12</f>
        <v>2278650</v>
      </c>
      <c r="K28" s="64">
        <f>Input!$BE$12</f>
        <v>2602070</v>
      </c>
      <c r="L28" s="65">
        <f t="shared" si="2"/>
        <v>38151162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Input!$BF$12</f>
        <v>0</v>
      </c>
      <c r="G29" s="64">
        <f>Input!$BG$12</f>
        <v>0</v>
      </c>
      <c r="H29" s="64">
        <f>Input!$BH$12</f>
        <v>0</v>
      </c>
      <c r="I29" s="64">
        <f>Input!$BI$12</f>
        <v>0</v>
      </c>
      <c r="J29" s="64">
        <f>Input!$BJ$12</f>
        <v>0</v>
      </c>
      <c r="K29" s="64">
        <f>Input!$BK$12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Input!$BL$12</f>
        <v>0</v>
      </c>
      <c r="G30" s="64">
        <f>Input!$BM$12</f>
        <v>0</v>
      </c>
      <c r="H30" s="64">
        <f>Input!$BN$12</f>
        <v>0</v>
      </c>
      <c r="I30" s="64">
        <f>Input!$BO$12</f>
        <v>0</v>
      </c>
      <c r="J30" s="64">
        <f>Input!$BP$12</f>
        <v>0</v>
      </c>
      <c r="K30" s="64">
        <f>Input!$BQ$12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Input!$BR$12</f>
        <v>0</v>
      </c>
      <c r="G31" s="64">
        <f>Input!$BS$12</f>
        <v>0</v>
      </c>
      <c r="H31" s="64">
        <f>Input!$BT$12</f>
        <v>0</v>
      </c>
      <c r="I31" s="64">
        <f>Input!$BU$12</f>
        <v>0</v>
      </c>
      <c r="J31" s="64">
        <f>Input!$BV$12</f>
        <v>0</v>
      </c>
      <c r="K31" s="64">
        <f>Input!$BW$12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Input!$BX$12</f>
        <v>276324</v>
      </c>
      <c r="G32" s="64">
        <f>Input!$BY$12</f>
        <v>0</v>
      </c>
      <c r="H32" s="64">
        <f>Input!$BZ$12</f>
        <v>0</v>
      </c>
      <c r="I32" s="64">
        <f>Input!$CA$12</f>
        <v>1622294</v>
      </c>
      <c r="J32" s="64">
        <f>Input!$CB$12</f>
        <v>0</v>
      </c>
      <c r="K32" s="64">
        <f>Input!$CC$12</f>
        <v>229089</v>
      </c>
      <c r="L32" s="65">
        <f t="shared" si="2"/>
        <v>2127707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Input!$CD$12</f>
        <v>0</v>
      </c>
      <c r="G33" s="64">
        <f>Input!$CE$12</f>
        <v>0</v>
      </c>
      <c r="H33" s="64">
        <f>Input!$CF$12</f>
        <v>0</v>
      </c>
      <c r="I33" s="64">
        <f>Input!$CG$12</f>
        <v>0</v>
      </c>
      <c r="J33" s="64">
        <f>Input!$CH$12</f>
        <v>0</v>
      </c>
      <c r="K33" s="64">
        <f>Input!$CI$12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Input!$CJ$12</f>
        <v>0</v>
      </c>
      <c r="G34" s="64">
        <f>Input!$CK$12</f>
        <v>0</v>
      </c>
      <c r="H34" s="64">
        <f>Input!$CL$12</f>
        <v>0</v>
      </c>
      <c r="I34" s="64">
        <f>Input!$CM$12</f>
        <v>0</v>
      </c>
      <c r="J34" s="64">
        <f>Input!$CN$12</f>
        <v>0</v>
      </c>
      <c r="K34" s="64">
        <f>Input!$CO$12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Input!$CP$12</f>
        <v>0</v>
      </c>
      <c r="G35" s="64">
        <f>Input!$CQ$12</f>
        <v>0</v>
      </c>
      <c r="H35" s="64">
        <f>Input!$CR$12</f>
        <v>0</v>
      </c>
      <c r="I35" s="64">
        <f>Input!$CS$12</f>
        <v>0</v>
      </c>
      <c r="J35" s="64">
        <f>Input!$CT$12</f>
        <v>0</v>
      </c>
      <c r="K35" s="64">
        <f>Input!$CU$12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Input!$CV$12</f>
        <v>0</v>
      </c>
      <c r="G36" s="64">
        <f>Input!$CW$12</f>
        <v>0</v>
      </c>
      <c r="H36" s="64">
        <f>Input!$CX$12</f>
        <v>0</v>
      </c>
      <c r="I36" s="64">
        <f>Input!$CY$12</f>
        <v>0</v>
      </c>
      <c r="J36" s="64">
        <f>Input!$CZ$12</f>
        <v>0</v>
      </c>
      <c r="K36" s="64">
        <f>Input!$DA$12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Input!$DB$12</f>
        <v>0</v>
      </c>
      <c r="G37" s="64">
        <f>Input!$DC$12</f>
        <v>0</v>
      </c>
      <c r="H37" s="64">
        <f>Input!$DD$12</f>
        <v>0</v>
      </c>
      <c r="I37" s="64">
        <f>Input!$DE$12</f>
        <v>0</v>
      </c>
      <c r="J37" s="64">
        <f>Input!$DF$12</f>
        <v>0</v>
      </c>
      <c r="K37" s="64">
        <f>Input!$DG$12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Input!$DH$12</f>
        <v>0</v>
      </c>
      <c r="G38" s="64">
        <f>Input!$DI$12</f>
        <v>0</v>
      </c>
      <c r="H38" s="64">
        <f>Input!$DJ$12</f>
        <v>0</v>
      </c>
      <c r="I38" s="64">
        <f>Input!$DK$12</f>
        <v>0</v>
      </c>
      <c r="J38" s="64">
        <f>Input!$DL$12</f>
        <v>0</v>
      </c>
      <c r="K38" s="64">
        <f>Input!$DM$12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Input!$DN$12</f>
        <v>0</v>
      </c>
      <c r="G39" s="64">
        <f>Input!$DO$12</f>
        <v>0</v>
      </c>
      <c r="H39" s="64">
        <f>Input!$DP$12</f>
        <v>0</v>
      </c>
      <c r="I39" s="64">
        <f>Input!$DQ$12</f>
        <v>0</v>
      </c>
      <c r="J39" s="64">
        <f>Input!$DR$12</f>
        <v>0</v>
      </c>
      <c r="K39" s="64">
        <f>Input!$DS$12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Input!$DT$12</f>
        <v>0</v>
      </c>
      <c r="G40" s="64">
        <f>Input!$DU$12</f>
        <v>0</v>
      </c>
      <c r="H40" s="64">
        <f>Input!$DV$12</f>
        <v>0</v>
      </c>
      <c r="I40" s="64">
        <f>Input!$DW$12</f>
        <v>0</v>
      </c>
      <c r="J40" s="64">
        <f>Input!$DX$12</f>
        <v>0</v>
      </c>
      <c r="K40" s="64">
        <f>Input!$DY$12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Input!$DZ$12</f>
        <v>0</v>
      </c>
      <c r="G41" s="64">
        <f>Input!$EA$12</f>
        <v>0</v>
      </c>
      <c r="H41" s="64">
        <f>Input!$EB$12</f>
        <v>0</v>
      </c>
      <c r="I41" s="64">
        <f>Input!$EC$12</f>
        <v>0</v>
      </c>
      <c r="J41" s="64">
        <f>Input!$ED$12</f>
        <v>0</v>
      </c>
      <c r="K41" s="64">
        <f>Input!$EE$12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Input!$EF$12</f>
        <v>0</v>
      </c>
      <c r="G42" s="84">
        <f>Input!$EG$12</f>
        <v>0</v>
      </c>
      <c r="H42" s="84">
        <f>Input!$EH$12</f>
        <v>0</v>
      </c>
      <c r="I42" s="84">
        <f>Input!$EI$12</f>
        <v>0</v>
      </c>
      <c r="J42" s="84">
        <f>Input!$EJ$12</f>
        <v>0</v>
      </c>
      <c r="K42" s="84">
        <f>Input!$EK$12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113964401</v>
      </c>
      <c r="G43" s="86">
        <f t="shared" si="3"/>
        <v>643228</v>
      </c>
      <c r="H43" s="86">
        <f t="shared" si="3"/>
        <v>6659182</v>
      </c>
      <c r="I43" s="86">
        <f t="shared" si="3"/>
        <v>16698280</v>
      </c>
      <c r="J43" s="86">
        <f t="shared" si="3"/>
        <v>5832300</v>
      </c>
      <c r="K43" s="86">
        <f t="shared" si="3"/>
        <v>8814212</v>
      </c>
      <c r="L43" s="87">
        <f t="shared" si="3"/>
        <v>152611603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224665468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7302410</v>
      </c>
      <c r="I44" s="53"/>
      <c r="J44" s="329" t="s">
        <v>450</v>
      </c>
      <c r="K44" s="330">
        <f>K43+J43</f>
        <v>14646512</v>
      </c>
      <c r="L44" s="329" t="s">
        <v>451</v>
      </c>
      <c r="M44" s="331"/>
      <c r="N44" s="332">
        <f>K44+F43</f>
        <v>128610913</v>
      </c>
      <c r="O44" s="333">
        <f>ROUND((N44/P44)*100,2)</f>
        <v>32.340000000000003</v>
      </c>
      <c r="P44" s="93">
        <f>Input!$GT$12</f>
        <v>397676731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Input!$EL$12</f>
        <v>8119668</v>
      </c>
      <c r="G46" s="64">
        <f>Input!$EM$12</f>
        <v>0</v>
      </c>
      <c r="H46" s="64">
        <f>Input!$EN$12</f>
        <v>0</v>
      </c>
      <c r="I46" s="64">
        <f>Input!$EO$12</f>
        <v>91377</v>
      </c>
      <c r="J46" s="64">
        <f>Input!$EP$12</f>
        <v>252153</v>
      </c>
      <c r="K46" s="64">
        <f>Input!$EQ$12</f>
        <v>357463</v>
      </c>
      <c r="L46" s="57">
        <f>SUM(F46:K46)</f>
        <v>8820661</v>
      </c>
      <c r="N46" s="9"/>
      <c r="O46" s="339">
        <f>ROUND(N44/O48,0)</f>
        <v>592677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17641322</v>
      </c>
    </row>
    <row r="47" spans="1:28" ht="15.75" customHeight="1">
      <c r="A47" s="76"/>
      <c r="B47" s="55" t="s">
        <v>43</v>
      </c>
      <c r="C47" s="21"/>
      <c r="D47" s="21"/>
      <c r="F47" s="64">
        <f>Input!$ER$12</f>
        <v>2413994</v>
      </c>
      <c r="G47" s="64">
        <f>Input!$ES$12</f>
        <v>0</v>
      </c>
      <c r="H47" s="64">
        <f>Input!$ET$12</f>
        <v>4951055</v>
      </c>
      <c r="I47" s="64">
        <f>Input!$EU$12</f>
        <v>0</v>
      </c>
      <c r="J47" s="64">
        <f>Input!$EV$12</f>
        <v>15365</v>
      </c>
      <c r="K47" s="64">
        <f>Input!$EW$12</f>
        <v>-134758</v>
      </c>
      <c r="L47" s="65">
        <f t="shared" ref="L47:L55" si="4">SUM(F47:K47)</f>
        <v>7245656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Input!$EX$12</f>
        <v>3512118</v>
      </c>
      <c r="G48" s="64">
        <f>Input!$EY$12</f>
        <v>0</v>
      </c>
      <c r="H48" s="64">
        <f>Input!$EZ$12</f>
        <v>0</v>
      </c>
      <c r="I48" s="64">
        <f>Input!$FA$12</f>
        <v>0</v>
      </c>
      <c r="J48" s="64">
        <f>Input!$FB$12</f>
        <v>642932</v>
      </c>
      <c r="K48" s="64">
        <f>Input!$FC$12</f>
        <v>257047</v>
      </c>
      <c r="L48" s="65">
        <f t="shared" si="4"/>
        <v>4412097</v>
      </c>
      <c r="N48" s="97"/>
      <c r="O48" s="341">
        <f>FTSE!$P$10</f>
        <v>217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Input!$FD$12</f>
        <v>734248</v>
      </c>
      <c r="G49" s="64">
        <f>Input!$FE$12</f>
        <v>0</v>
      </c>
      <c r="H49" s="64">
        <f>Input!$FF$12</f>
        <v>0</v>
      </c>
      <c r="I49" s="64">
        <f>Input!$FG$12</f>
        <v>0</v>
      </c>
      <c r="J49" s="64">
        <f>Input!$FH$12</f>
        <v>189447</v>
      </c>
      <c r="K49" s="64">
        <f>Input!$FI$12</f>
        <v>170881</v>
      </c>
      <c r="L49" s="65">
        <f t="shared" si="4"/>
        <v>1094576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Input!$FJ$12</f>
        <v>2814231</v>
      </c>
      <c r="G50" s="64">
        <f>Input!$FK$12</f>
        <v>0</v>
      </c>
      <c r="H50" s="64">
        <f>Input!$FL$12</f>
        <v>0</v>
      </c>
      <c r="I50" s="64">
        <f>Input!$FM$12</f>
        <v>0</v>
      </c>
      <c r="J50" s="64">
        <f>Input!$FN$12</f>
        <v>2261</v>
      </c>
      <c r="K50" s="64">
        <f>Input!$FO$12</f>
        <v>-25360</v>
      </c>
      <c r="L50" s="65">
        <f t="shared" si="4"/>
        <v>2791132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Input!$FP$12</f>
        <v>0</v>
      </c>
      <c r="G51" s="64">
        <f>Input!$FQ$12</f>
        <v>0</v>
      </c>
      <c r="H51" s="64">
        <f>Input!$FR$12</f>
        <v>0</v>
      </c>
      <c r="I51" s="64">
        <f>Input!$FS$12</f>
        <v>0</v>
      </c>
      <c r="J51" s="64">
        <f>Input!$FT$12</f>
        <v>0</v>
      </c>
      <c r="K51" s="64">
        <f>Input!$FU$12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Input!$FV$12</f>
        <v>0</v>
      </c>
      <c r="G52" s="64">
        <f>Input!$FW$12</f>
        <v>0</v>
      </c>
      <c r="H52" s="64">
        <f>Input!$FX$12</f>
        <v>0</v>
      </c>
      <c r="I52" s="64">
        <f>Input!$FY$12</f>
        <v>0</v>
      </c>
      <c r="J52" s="64">
        <f>Input!$FZ$12</f>
        <v>0</v>
      </c>
      <c r="K52" s="64">
        <f>Input!$GA$12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Input!$GB$12</f>
        <v>0</v>
      </c>
      <c r="G53" s="64">
        <f>Input!$GC$12</f>
        <v>0</v>
      </c>
      <c r="H53" s="64">
        <f>Input!$GD$12</f>
        <v>0</v>
      </c>
      <c r="I53" s="64">
        <f>Input!$GE$12</f>
        <v>0</v>
      </c>
      <c r="J53" s="64">
        <f>Input!$GF$12</f>
        <v>0</v>
      </c>
      <c r="K53" s="64">
        <f>Input!$GG$12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Input!$GH$12</f>
        <v>0</v>
      </c>
      <c r="G54" s="64">
        <f>Input!$GI$12</f>
        <v>0</v>
      </c>
      <c r="H54" s="64">
        <f>Input!$GJ$12</f>
        <v>0</v>
      </c>
      <c r="I54" s="64">
        <f>Input!$GK$12</f>
        <v>0</v>
      </c>
      <c r="J54" s="64">
        <f>Input!$GL$12</f>
        <v>0</v>
      </c>
      <c r="K54" s="64">
        <f>Input!$GM$12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Input!$GN$12</f>
        <v>0</v>
      </c>
      <c r="G55" s="64">
        <f>Input!$GO$12</f>
        <v>0</v>
      </c>
      <c r="H55" s="64">
        <f>Input!$GP$12</f>
        <v>0</v>
      </c>
      <c r="I55" s="64">
        <f>Input!$GQ$12</f>
        <v>0</v>
      </c>
      <c r="J55" s="64">
        <f>Input!$GR$12</f>
        <v>0</v>
      </c>
      <c r="K55" s="64">
        <f>Input!$GS$12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17594259</v>
      </c>
      <c r="G56" s="86">
        <f t="shared" ref="G56:L56" si="5">SUM(G46:G55)</f>
        <v>0</v>
      </c>
      <c r="H56" s="86">
        <f t="shared" si="5"/>
        <v>4951055</v>
      </c>
      <c r="I56" s="86">
        <f t="shared" si="5"/>
        <v>91377</v>
      </c>
      <c r="J56" s="86">
        <f t="shared" si="5"/>
        <v>1102158</v>
      </c>
      <c r="K56" s="86">
        <f t="shared" si="5"/>
        <v>625273</v>
      </c>
      <c r="L56" s="86">
        <f t="shared" si="5"/>
        <v>24364122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17641322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131558660</v>
      </c>
      <c r="G63" s="114">
        <f t="shared" si="6"/>
        <v>643228</v>
      </c>
      <c r="H63" s="114">
        <f t="shared" si="6"/>
        <v>11610237</v>
      </c>
      <c r="I63" s="114">
        <f t="shared" si="6"/>
        <v>16789657</v>
      </c>
      <c r="J63" s="114">
        <f t="shared" si="6"/>
        <v>6934458</v>
      </c>
      <c r="K63" s="114">
        <f t="shared" si="6"/>
        <v>9439485</v>
      </c>
      <c r="L63" s="114">
        <f t="shared" si="6"/>
        <v>176975725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163315028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Input!E12+Input!GT12+Input!GU12+Input!GV12</f>
        <v>1350535370</v>
      </c>
      <c r="N65" s="20"/>
    </row>
    <row r="66" spans="1:14" ht="15.75" customHeight="1">
      <c r="G66" s="512">
        <f>G28+G23</f>
        <v>643228</v>
      </c>
      <c r="H66" s="512">
        <f>H28+H23</f>
        <v>6659182</v>
      </c>
      <c r="L66" s="191">
        <f>SUM(L63:L65)</f>
        <v>1690826123</v>
      </c>
    </row>
    <row r="67" spans="1:14" ht="15.75" customHeight="1">
      <c r="H67" s="512">
        <f>H66+G66</f>
        <v>7302410</v>
      </c>
    </row>
    <row r="69" spans="1:14" ht="15.75" customHeight="1">
      <c r="L69" s="3" t="str">
        <f>IF(L66&lt;&gt;(Input!$D$12),"Error","Input Balanced")</f>
        <v>Input Balanced</v>
      </c>
    </row>
    <row r="73" spans="1:14" ht="15.75" customHeight="1">
      <c r="L73" s="129"/>
    </row>
    <row r="74" spans="1:14" ht="15.75" customHeight="1">
      <c r="L74" s="219"/>
    </row>
    <row r="79" spans="1:14" ht="15.75" customHeight="1">
      <c r="B79" s="192"/>
    </row>
  </sheetData>
  <mergeCells count="3">
    <mergeCell ref="B6:L6"/>
    <mergeCell ref="H10:J10"/>
    <mergeCell ref="F20:J20"/>
  </mergeCells>
  <conditionalFormatting sqref="O27:O28">
    <cfRule type="expression" dxfId="47" priority="3">
      <formula>$O$28&lt;&gt;0</formula>
    </cfRule>
  </conditionalFormatting>
  <conditionalFormatting sqref="H10:J10">
    <cfRule type="expression" dxfId="46" priority="1">
      <formula>$O$10&lt;&gt;0</formula>
    </cfRule>
  </conditionalFormatting>
  <conditionalFormatting sqref="F20:J20">
    <cfRule type="expression" dxfId="45" priority="5">
      <formula>OR($S$17&lt;&gt;0,$S$43&lt;&gt;0,$S$56&lt;&gt;0)</formula>
    </cfRule>
  </conditionalFormatting>
  <hyperlinks>
    <hyperlink ref="L1" location="Index!A1" display="Return to Index" xr:uid="{00000000-0004-0000-0A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  <pageSetUpPr fitToPage="1"/>
  </sheetPr>
  <dimension ref="A1:AB74"/>
  <sheetViews>
    <sheetView showGridLines="0" zoomScale="80" zoomScaleNormal="8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8.710937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326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203401323</v>
      </c>
      <c r="L8" s="23">
        <f>Input!$I$13</f>
        <v>203401323</v>
      </c>
      <c r="N8" s="115"/>
      <c r="O8" s="116"/>
      <c r="P8" s="19"/>
      <c r="Q8" s="19"/>
      <c r="R8" s="19"/>
      <c r="S8" s="19"/>
      <c r="T8" s="19"/>
      <c r="AB8" s="24">
        <f>SUM(C8:L8)</f>
        <v>406802646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Input!$G$13</f>
        <v>3003265</v>
      </c>
      <c r="L9" s="26"/>
      <c r="N9" s="115"/>
      <c r="O9" s="28"/>
      <c r="P9" s="19"/>
      <c r="Q9" s="19"/>
      <c r="R9" s="19"/>
      <c r="S9" s="19"/>
      <c r="T9" s="19"/>
      <c r="AB9" s="24">
        <f>SUM(C9:L9)</f>
        <v>3003265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206404588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206404588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Input!$H$13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45744925</v>
      </c>
      <c r="L13" s="36">
        <f>Input!$J$13</f>
        <v>45744925</v>
      </c>
      <c r="N13" s="37"/>
      <c r="O13" s="119"/>
      <c r="AB13" s="24">
        <f>SUM(C13:L13)</f>
        <v>91489850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3996548</v>
      </c>
      <c r="L14" s="36">
        <f>Input!$K$13</f>
        <v>3996548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7993096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Input!$L$13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Input!$M$13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256146061</v>
      </c>
      <c r="L17" s="46">
        <f>SUM(L8:L16)</f>
        <v>253142796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Input!$N$13</f>
        <v>12710005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Input!$O$13</f>
        <v>2615092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Input!$P$13</f>
        <v>0</v>
      </c>
      <c r="G22" s="56">
        <f>Input!$Q$13</f>
        <v>0</v>
      </c>
      <c r="H22" s="56">
        <f>Input!$R$13</f>
        <v>0</v>
      </c>
      <c r="I22" s="56">
        <f>Input!$S$13</f>
        <v>0</v>
      </c>
      <c r="J22" s="56">
        <f>Input!$T$13</f>
        <v>0</v>
      </c>
      <c r="K22" s="56">
        <f>Input!$U$13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Input!$V$13</f>
        <v>36232864</v>
      </c>
      <c r="G23" s="64">
        <f>Input!$W$13</f>
        <v>0</v>
      </c>
      <c r="H23" s="64">
        <f>Input!$X$13</f>
        <v>5920937</v>
      </c>
      <c r="I23" s="64">
        <f>Input!$Y$13</f>
        <v>768004</v>
      </c>
      <c r="J23" s="64">
        <f>Input!$Z$13</f>
        <v>941528</v>
      </c>
      <c r="K23" s="64">
        <f>Input!$AA$13</f>
        <v>7131612</v>
      </c>
      <c r="L23" s="65">
        <f t="shared" ref="L23:L42" si="2">SUM(F23:K23)</f>
        <v>50994945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101989890</v>
      </c>
    </row>
    <row r="24" spans="1:28" ht="15.75" customHeight="1">
      <c r="B24" s="55" t="s">
        <v>22</v>
      </c>
      <c r="C24" s="21"/>
      <c r="D24" s="21"/>
      <c r="F24" s="64">
        <f>Input!$AB$13</f>
        <v>0</v>
      </c>
      <c r="G24" s="64">
        <f>Input!$AC$13</f>
        <v>0</v>
      </c>
      <c r="H24" s="64">
        <f>Input!$AD$13</f>
        <v>0</v>
      </c>
      <c r="I24" s="64">
        <f>Input!$AE$13</f>
        <v>0</v>
      </c>
      <c r="J24" s="64">
        <f>Input!$AF$13</f>
        <v>0</v>
      </c>
      <c r="K24" s="64">
        <f>Input!$AG$13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Input!$AH$13</f>
        <v>0</v>
      </c>
      <c r="G25" s="64">
        <f>Input!$AI$13</f>
        <v>0</v>
      </c>
      <c r="H25" s="64">
        <f>Input!$AJ$13</f>
        <v>0</v>
      </c>
      <c r="I25" s="64">
        <f>Input!$AK$13</f>
        <v>0</v>
      </c>
      <c r="J25" s="64">
        <f>Input!$AL$13</f>
        <v>0</v>
      </c>
      <c r="K25" s="64">
        <f>Input!$AM$13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Input!$AN$13</f>
        <v>0</v>
      </c>
      <c r="G26" s="64">
        <f>Input!$AO$13</f>
        <v>0</v>
      </c>
      <c r="H26" s="64">
        <f>Input!$AP$13</f>
        <v>0</v>
      </c>
      <c r="I26" s="64">
        <f>Input!$AQ$13</f>
        <v>0</v>
      </c>
      <c r="J26" s="64">
        <f>Input!$AR$13</f>
        <v>0</v>
      </c>
      <c r="K26" s="64">
        <f>Input!$AS$13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Input!$AT$13</f>
        <v>0</v>
      </c>
      <c r="G27" s="64">
        <f>Input!$AU$13</f>
        <v>0</v>
      </c>
      <c r="H27" s="64">
        <f>Input!$AV$13</f>
        <v>0</v>
      </c>
      <c r="I27" s="64">
        <f>Input!$AW$13</f>
        <v>0</v>
      </c>
      <c r="J27" s="64">
        <f>Input!$AX$13</f>
        <v>0</v>
      </c>
      <c r="K27" s="64">
        <f>Input!$AY$13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Input!$AZ$13</f>
        <v>97390976</v>
      </c>
      <c r="G28" s="64">
        <f>Input!$BA$13</f>
        <v>21644572</v>
      </c>
      <c r="H28" s="64">
        <f>Input!$BB$13</f>
        <v>11528041</v>
      </c>
      <c r="I28" s="64">
        <f>Input!$BC$13</f>
        <v>25535526</v>
      </c>
      <c r="J28" s="64">
        <f>Input!$BD$13</f>
        <v>15675254</v>
      </c>
      <c r="K28" s="64">
        <f>Input!$BE$13</f>
        <v>30373482</v>
      </c>
      <c r="L28" s="65">
        <f t="shared" si="2"/>
        <v>202147851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Input!$BF$13</f>
        <v>0</v>
      </c>
      <c r="G29" s="64">
        <f>Input!$BG$13</f>
        <v>0</v>
      </c>
      <c r="H29" s="64">
        <f>Input!$BH$13</f>
        <v>0</v>
      </c>
      <c r="I29" s="64">
        <f>Input!$BI$13</f>
        <v>0</v>
      </c>
      <c r="J29" s="64">
        <f>Input!$BJ$13</f>
        <v>0</v>
      </c>
      <c r="K29" s="64">
        <f>Input!$BK$13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Input!$BL$13</f>
        <v>0</v>
      </c>
      <c r="G30" s="64">
        <f>Input!$BM$13</f>
        <v>0</v>
      </c>
      <c r="H30" s="64">
        <f>Input!$BN$13</f>
        <v>0</v>
      </c>
      <c r="I30" s="64">
        <f>Input!$BO$13</f>
        <v>0</v>
      </c>
      <c r="J30" s="64">
        <f>Input!$BP$13</f>
        <v>0</v>
      </c>
      <c r="K30" s="64">
        <f>Input!$BQ$13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Input!$BR$13</f>
        <v>0</v>
      </c>
      <c r="G31" s="64">
        <f>Input!$BS$13</f>
        <v>0</v>
      </c>
      <c r="H31" s="64">
        <f>Input!$BT$13</f>
        <v>0</v>
      </c>
      <c r="I31" s="64">
        <f>Input!$BU$13</f>
        <v>0</v>
      </c>
      <c r="J31" s="64">
        <f>Input!$BV$13</f>
        <v>0</v>
      </c>
      <c r="K31" s="64">
        <f>Input!$BW$13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Input!$BX$13</f>
        <v>0</v>
      </c>
      <c r="G32" s="64">
        <f>Input!$BY$13</f>
        <v>0</v>
      </c>
      <c r="H32" s="64">
        <f>Input!$BZ$13</f>
        <v>0</v>
      </c>
      <c r="I32" s="64">
        <f>Input!$CA$13</f>
        <v>0</v>
      </c>
      <c r="J32" s="64">
        <f>Input!$CB$13</f>
        <v>0</v>
      </c>
      <c r="K32" s="64">
        <f>Input!$CC$13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Input!$CD$13</f>
        <v>0</v>
      </c>
      <c r="G33" s="64">
        <f>Input!$CE$13</f>
        <v>0</v>
      </c>
      <c r="H33" s="64">
        <f>Input!$CF$13</f>
        <v>0</v>
      </c>
      <c r="I33" s="64">
        <f>Input!$CG$13</f>
        <v>0</v>
      </c>
      <c r="J33" s="64">
        <f>Input!$CH$13</f>
        <v>0</v>
      </c>
      <c r="K33" s="64">
        <f>Input!$CI$13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Input!$CJ$13</f>
        <v>0</v>
      </c>
      <c r="G34" s="64">
        <f>Input!$CK$13</f>
        <v>0</v>
      </c>
      <c r="H34" s="64">
        <f>Input!$CL$13</f>
        <v>0</v>
      </c>
      <c r="I34" s="64">
        <f>Input!$CM$13</f>
        <v>0</v>
      </c>
      <c r="J34" s="64">
        <f>Input!$CN$13</f>
        <v>0</v>
      </c>
      <c r="K34" s="64">
        <f>Input!$CO$13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Input!$CP$13</f>
        <v>0</v>
      </c>
      <c r="G35" s="64">
        <f>Input!$CQ$13</f>
        <v>0</v>
      </c>
      <c r="H35" s="64">
        <f>Input!$CR$13</f>
        <v>0</v>
      </c>
      <c r="I35" s="64">
        <f>Input!$CS$13</f>
        <v>0</v>
      </c>
      <c r="J35" s="64">
        <f>Input!$CT$13</f>
        <v>0</v>
      </c>
      <c r="K35" s="64">
        <f>Input!$CU$13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Input!$CV$13</f>
        <v>0</v>
      </c>
      <c r="G36" s="64">
        <f>Input!$CW$13</f>
        <v>0</v>
      </c>
      <c r="H36" s="64">
        <f>Input!$CX$13</f>
        <v>0</v>
      </c>
      <c r="I36" s="64">
        <f>Input!$CY$13</f>
        <v>0</v>
      </c>
      <c r="J36" s="64">
        <f>Input!$CZ$13</f>
        <v>0</v>
      </c>
      <c r="K36" s="64">
        <f>Input!$DA$13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Input!$DB$13</f>
        <v>0</v>
      </c>
      <c r="G37" s="64">
        <f>Input!$DC$13</f>
        <v>0</v>
      </c>
      <c r="H37" s="64">
        <f>Input!$DD$13</f>
        <v>0</v>
      </c>
      <c r="I37" s="64">
        <f>Input!$DE$13</f>
        <v>0</v>
      </c>
      <c r="J37" s="64">
        <f>Input!$DF$13</f>
        <v>0</v>
      </c>
      <c r="K37" s="64">
        <f>Input!$DG$13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Input!$DH$13</f>
        <v>0</v>
      </c>
      <c r="G38" s="64">
        <f>Input!$DI$13</f>
        <v>0</v>
      </c>
      <c r="H38" s="64">
        <f>Input!$DJ$13</f>
        <v>0</v>
      </c>
      <c r="I38" s="64">
        <f>Input!$DK$13</f>
        <v>0</v>
      </c>
      <c r="J38" s="64">
        <f>Input!$DL$13</f>
        <v>0</v>
      </c>
      <c r="K38" s="64">
        <f>Input!$DM$13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Input!$DN$13</f>
        <v>0</v>
      </c>
      <c r="G39" s="64">
        <f>Input!$DO$13</f>
        <v>0</v>
      </c>
      <c r="H39" s="64">
        <f>Input!$DP$13</f>
        <v>0</v>
      </c>
      <c r="I39" s="64">
        <f>Input!$DQ$13</f>
        <v>0</v>
      </c>
      <c r="J39" s="64">
        <f>Input!$DR$13</f>
        <v>0</v>
      </c>
      <c r="K39" s="64">
        <f>Input!$DS$13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Input!$DT$13</f>
        <v>0</v>
      </c>
      <c r="G40" s="64">
        <f>Input!$DU$13</f>
        <v>0</v>
      </c>
      <c r="H40" s="64">
        <f>Input!$DV$13</f>
        <v>0</v>
      </c>
      <c r="I40" s="64">
        <f>Input!$DW$13</f>
        <v>0</v>
      </c>
      <c r="J40" s="64">
        <f>Input!$DX$13</f>
        <v>0</v>
      </c>
      <c r="K40" s="64">
        <f>Input!$DY$13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Input!$DZ$13</f>
        <v>0</v>
      </c>
      <c r="G41" s="64">
        <f>Input!$EA$13</f>
        <v>0</v>
      </c>
      <c r="H41" s="64">
        <f>Input!$EB$13</f>
        <v>0</v>
      </c>
      <c r="I41" s="64">
        <f>Input!$EC$13</f>
        <v>0</v>
      </c>
      <c r="J41" s="64">
        <f>Input!$ED$13</f>
        <v>0</v>
      </c>
      <c r="K41" s="64">
        <f>Input!$EE$13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Input!$EF$13</f>
        <v>0</v>
      </c>
      <c r="G42" s="84">
        <f>Input!$EG$13</f>
        <v>0</v>
      </c>
      <c r="H42" s="84">
        <f>Input!$EH$13</f>
        <v>0</v>
      </c>
      <c r="I42" s="84">
        <f>Input!$EI$13</f>
        <v>0</v>
      </c>
      <c r="J42" s="84">
        <f>Input!$EJ$13</f>
        <v>0</v>
      </c>
      <c r="K42" s="84">
        <f>Input!$EK$13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133623840</v>
      </c>
      <c r="G43" s="86">
        <f t="shared" si="3"/>
        <v>21644572</v>
      </c>
      <c r="H43" s="86">
        <f t="shared" si="3"/>
        <v>17448978</v>
      </c>
      <c r="I43" s="86">
        <f t="shared" si="3"/>
        <v>26303530</v>
      </c>
      <c r="J43" s="86">
        <f t="shared" si="3"/>
        <v>16616782</v>
      </c>
      <c r="K43" s="86">
        <f t="shared" si="3"/>
        <v>37505094</v>
      </c>
      <c r="L43" s="87">
        <f t="shared" si="3"/>
        <v>253142796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101989890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39093550</v>
      </c>
      <c r="I44" s="53"/>
      <c r="J44" s="329" t="s">
        <v>450</v>
      </c>
      <c r="K44" s="330">
        <f>K43+J43</f>
        <v>54121876</v>
      </c>
      <c r="L44" s="329" t="s">
        <v>451</v>
      </c>
      <c r="M44" s="331"/>
      <c r="N44" s="332">
        <f>K44+F43</f>
        <v>187745716</v>
      </c>
      <c r="O44" s="333">
        <f>ROUND((N44/P44)*100,2)</f>
        <v>72.42</v>
      </c>
      <c r="P44" s="93">
        <f>Input!$GT$13</f>
        <v>259245279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Input!$EL$13</f>
        <v>4317763</v>
      </c>
      <c r="G46" s="64">
        <f>Input!$EM$13</f>
        <v>0</v>
      </c>
      <c r="H46" s="64">
        <f>Input!$EN$13</f>
        <v>0</v>
      </c>
      <c r="I46" s="64">
        <f>Input!$EO$13</f>
        <v>50625</v>
      </c>
      <c r="J46" s="64">
        <f>Input!$EP$13</f>
        <v>0</v>
      </c>
      <c r="K46" s="64">
        <f>Input!$EQ$13</f>
        <v>0</v>
      </c>
      <c r="L46" s="57">
        <f>SUM(F46:K46)</f>
        <v>4368388</v>
      </c>
      <c r="N46" s="9"/>
      <c r="O46" s="339">
        <f>ROUND(N44/O48,0)</f>
        <v>555707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8736776</v>
      </c>
    </row>
    <row r="47" spans="1:28" ht="15.75" customHeight="1">
      <c r="A47" s="76"/>
      <c r="B47" s="55" t="s">
        <v>43</v>
      </c>
      <c r="C47" s="21"/>
      <c r="D47" s="21"/>
      <c r="F47" s="64">
        <f>Input!$ER$13</f>
        <v>7552363</v>
      </c>
      <c r="G47" s="64">
        <f>Input!$ES$13</f>
        <v>0</v>
      </c>
      <c r="H47" s="64">
        <f>Input!$ET$13</f>
        <v>9545517</v>
      </c>
      <c r="I47" s="64">
        <f>Input!$EU$13</f>
        <v>0</v>
      </c>
      <c r="J47" s="64">
        <f>Input!$EV$13</f>
        <v>258880</v>
      </c>
      <c r="K47" s="64">
        <f>Input!$EW$13</f>
        <v>672398</v>
      </c>
      <c r="L47" s="65">
        <f t="shared" ref="L47:L55" si="4">SUM(F47:K47)</f>
        <v>18029158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Input!$EX$13</f>
        <v>3550699</v>
      </c>
      <c r="G48" s="64">
        <f>Input!$EY$13</f>
        <v>91343</v>
      </c>
      <c r="H48" s="64">
        <f>Input!$EZ$13</f>
        <v>0</v>
      </c>
      <c r="I48" s="64">
        <f>Input!$FA$13</f>
        <v>532568</v>
      </c>
      <c r="J48" s="64">
        <f>Input!$FB$13</f>
        <v>270736</v>
      </c>
      <c r="K48" s="64">
        <f>Input!$FC$13</f>
        <v>824839</v>
      </c>
      <c r="L48" s="65">
        <f t="shared" si="4"/>
        <v>5270185</v>
      </c>
      <c r="N48" s="97"/>
      <c r="O48" s="341">
        <f>FTSE!$P$15</f>
        <v>337.85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Input!$FD$13</f>
        <v>2953295</v>
      </c>
      <c r="G49" s="64">
        <f>Input!$FE$13</f>
        <v>721832</v>
      </c>
      <c r="H49" s="64">
        <f>Input!$FF$13</f>
        <v>3449305</v>
      </c>
      <c r="I49" s="64">
        <f>Input!$FG$13</f>
        <v>652285</v>
      </c>
      <c r="J49" s="64">
        <f>Input!$FH$13</f>
        <v>659955</v>
      </c>
      <c r="K49" s="64">
        <f>Input!$FI$13</f>
        <v>165393</v>
      </c>
      <c r="L49" s="65">
        <f t="shared" si="4"/>
        <v>8602065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Input!$FJ$13</f>
        <v>577604</v>
      </c>
      <c r="G50" s="64">
        <f>Input!$FK$13</f>
        <v>6459174</v>
      </c>
      <c r="H50" s="64">
        <f>Input!$FL$13</f>
        <v>0</v>
      </c>
      <c r="I50" s="64">
        <f>Input!$FM$13</f>
        <v>0</v>
      </c>
      <c r="J50" s="64">
        <f>Input!$FN$13</f>
        <v>39321</v>
      </c>
      <c r="K50" s="64">
        <f>Input!$FO$13</f>
        <v>212540</v>
      </c>
      <c r="L50" s="65">
        <f t="shared" si="4"/>
        <v>7288639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Input!$FP$13</f>
        <v>1187458</v>
      </c>
      <c r="G51" s="64">
        <f>Input!$FQ$13</f>
        <v>0</v>
      </c>
      <c r="H51" s="64">
        <f>Input!$FR$13</f>
        <v>23687</v>
      </c>
      <c r="I51" s="64">
        <f>Input!$FS$13</f>
        <v>2977596</v>
      </c>
      <c r="J51" s="64">
        <f>Input!$FT$13</f>
        <v>53137</v>
      </c>
      <c r="K51" s="64">
        <f>Input!$FU$13</f>
        <v>899180</v>
      </c>
      <c r="L51" s="65">
        <f t="shared" si="4"/>
        <v>5141058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Input!$FV$13</f>
        <v>625843</v>
      </c>
      <c r="G52" s="64">
        <f>Input!$FW$13</f>
        <v>0</v>
      </c>
      <c r="H52" s="64">
        <f>Input!$FX$13</f>
        <v>371375</v>
      </c>
      <c r="I52" s="64">
        <f>Input!$FY$13</f>
        <v>0</v>
      </c>
      <c r="J52" s="64">
        <f>Input!$FZ$13</f>
        <v>0</v>
      </c>
      <c r="K52" s="64">
        <f>Input!$GA$13</f>
        <v>811261</v>
      </c>
      <c r="L52" s="65">
        <f t="shared" si="4"/>
        <v>1808479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Input!$GB$13</f>
        <v>0</v>
      </c>
      <c r="G53" s="64">
        <f>Input!$GC$13</f>
        <v>0</v>
      </c>
      <c r="H53" s="64">
        <f>Input!$GD$13</f>
        <v>0</v>
      </c>
      <c r="I53" s="64">
        <f>Input!$GE$13</f>
        <v>0</v>
      </c>
      <c r="J53" s="64">
        <f>Input!$GF$13</f>
        <v>0</v>
      </c>
      <c r="K53" s="64">
        <f>Input!$GG$13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Input!$GH$13</f>
        <v>0</v>
      </c>
      <c r="G54" s="64">
        <f>Input!$GI$13</f>
        <v>0</v>
      </c>
      <c r="H54" s="64">
        <f>Input!$GJ$13</f>
        <v>0</v>
      </c>
      <c r="I54" s="64">
        <f>Input!$GK$13</f>
        <v>0</v>
      </c>
      <c r="J54" s="64">
        <f>Input!$GL$13</f>
        <v>0</v>
      </c>
      <c r="K54" s="64">
        <f>Input!$GM$13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Input!$GN$13</f>
        <v>0</v>
      </c>
      <c r="G55" s="64">
        <f>Input!$GO$13</f>
        <v>0</v>
      </c>
      <c r="H55" s="64">
        <f>Input!$GP$13</f>
        <v>0</v>
      </c>
      <c r="I55" s="64">
        <f>Input!$GQ$13</f>
        <v>0</v>
      </c>
      <c r="J55" s="64">
        <f>Input!$GR$13</f>
        <v>0</v>
      </c>
      <c r="K55" s="64">
        <f>Input!$GS$13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20765025</v>
      </c>
      <c r="G56" s="86">
        <f t="shared" ref="G56:L56" si="5">SUM(G46:G55)</f>
        <v>7272349</v>
      </c>
      <c r="H56" s="86">
        <f t="shared" si="5"/>
        <v>13389884</v>
      </c>
      <c r="I56" s="86">
        <f t="shared" si="5"/>
        <v>4213074</v>
      </c>
      <c r="J56" s="86">
        <f t="shared" si="5"/>
        <v>1282029</v>
      </c>
      <c r="K56" s="86">
        <f t="shared" si="5"/>
        <v>3585611</v>
      </c>
      <c r="L56" s="86">
        <f t="shared" si="5"/>
        <v>50507972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8736776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154388865</v>
      </c>
      <c r="G63" s="114">
        <f t="shared" si="6"/>
        <v>28916921</v>
      </c>
      <c r="H63" s="114">
        <f t="shared" si="6"/>
        <v>30838862</v>
      </c>
      <c r="I63" s="114">
        <f t="shared" si="6"/>
        <v>30516604</v>
      </c>
      <c r="J63" s="114">
        <f t="shared" si="6"/>
        <v>17898811</v>
      </c>
      <c r="K63" s="114">
        <f t="shared" si="6"/>
        <v>41090705</v>
      </c>
      <c r="L63" s="114">
        <f t="shared" si="6"/>
        <v>303650768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271471158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Input!E13+Input!GT13+Input!GU13+Input!GV13</f>
        <v>2142270962</v>
      </c>
      <c r="N65" s="20"/>
    </row>
    <row r="66" spans="1:14" ht="15.75" customHeight="1">
      <c r="G66" s="512">
        <f>G28+G23</f>
        <v>21644572</v>
      </c>
      <c r="H66" s="512">
        <f>H28+H23</f>
        <v>17448978</v>
      </c>
      <c r="L66" s="191">
        <f>SUM(L63:L65)</f>
        <v>2717392888</v>
      </c>
    </row>
    <row r="67" spans="1:14" ht="15.75" customHeight="1">
      <c r="H67" s="512">
        <f>H66+G66</f>
        <v>39093550</v>
      </c>
      <c r="I67" s="192"/>
    </row>
    <row r="69" spans="1:14" ht="15.75" customHeight="1">
      <c r="L69" s="3" t="str">
        <f>IF(L66&lt;&gt;(Input!$D$13),"Error","Input Balanced")</f>
        <v>Input Balanced</v>
      </c>
    </row>
    <row r="74" spans="1:14" ht="15.75" customHeight="1">
      <c r="L74" s="219"/>
    </row>
  </sheetData>
  <mergeCells count="3">
    <mergeCell ref="B6:L6"/>
    <mergeCell ref="H10:J10"/>
    <mergeCell ref="F20:J20"/>
  </mergeCells>
  <conditionalFormatting sqref="O27:O28">
    <cfRule type="expression" dxfId="44" priority="3">
      <formula>$O$28&lt;&gt;0</formula>
    </cfRule>
  </conditionalFormatting>
  <conditionalFormatting sqref="H10:J10">
    <cfRule type="expression" dxfId="43" priority="1">
      <formula>$O$10&lt;&gt;0</formula>
    </cfRule>
  </conditionalFormatting>
  <conditionalFormatting sqref="F20:J20">
    <cfRule type="expression" dxfId="42" priority="5">
      <formula>OR($S$17&lt;&gt;0,$S$43&lt;&gt;0,$S$56&lt;&gt;0)</formula>
    </cfRule>
  </conditionalFormatting>
  <hyperlinks>
    <hyperlink ref="L1" location="Index!A1" display="Return to Index" xr:uid="{00000000-0004-0000-0B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1"/>
    <pageSetUpPr fitToPage="1"/>
  </sheetPr>
  <dimension ref="A1:AB69"/>
  <sheetViews>
    <sheetView showGridLines="0" zoomScale="80" zoomScaleNormal="8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9.285156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328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146211127</v>
      </c>
      <c r="L8" s="23">
        <f>Input!$I$14</f>
        <v>146211127</v>
      </c>
      <c r="N8" s="115"/>
      <c r="O8" s="116"/>
      <c r="P8" s="19"/>
      <c r="Q8" s="19"/>
      <c r="R8" s="19"/>
      <c r="S8" s="19"/>
      <c r="T8" s="19"/>
      <c r="AB8" s="24">
        <f>SUM(C8:L8)</f>
        <v>292422254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Input!$G$14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146211127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146211127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Input!$H$14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29884345</v>
      </c>
      <c r="L13" s="36">
        <f>Input!$J$14</f>
        <v>29884345</v>
      </c>
      <c r="N13" s="37"/>
      <c r="O13" s="119"/>
      <c r="AB13" s="24">
        <f>SUM(C13:L13)</f>
        <v>59768690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8338604</v>
      </c>
      <c r="L14" s="36">
        <f>Input!$K$14</f>
        <v>8338604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16677208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10781044</v>
      </c>
      <c r="L15" s="36">
        <f>Input!$L$14</f>
        <v>10781044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21562088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Input!$M$14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195215120</v>
      </c>
      <c r="L17" s="46">
        <f>SUM(L8:L16)</f>
        <v>195215120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Input!$N$14</f>
        <v>-365559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Input!$O$14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Input!$P$14</f>
        <v>0</v>
      </c>
      <c r="G22" s="56">
        <f>Input!$Q$14</f>
        <v>0</v>
      </c>
      <c r="H22" s="56">
        <f>Input!$R$14</f>
        <v>0</v>
      </c>
      <c r="I22" s="56">
        <f>Input!$S$14</f>
        <v>0</v>
      </c>
      <c r="J22" s="56">
        <f>Input!$T$14</f>
        <v>0</v>
      </c>
      <c r="K22" s="56">
        <f>Input!$U$14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Input!$V$14</f>
        <v>0</v>
      </c>
      <c r="G23" s="64">
        <f>Input!$W$14</f>
        <v>0</v>
      </c>
      <c r="H23" s="64">
        <f>Input!$X$14</f>
        <v>0</v>
      </c>
      <c r="I23" s="64">
        <f>Input!$Y$14</f>
        <v>0</v>
      </c>
      <c r="J23" s="64">
        <f>Input!$Z$14</f>
        <v>0</v>
      </c>
      <c r="K23" s="64">
        <f>Input!$AA$14</f>
        <v>0</v>
      </c>
      <c r="L23" s="65">
        <f t="shared" ref="L23:L42" si="2">SUM(F23:K23)</f>
        <v>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>
        <f>Input!$AB$14</f>
        <v>0</v>
      </c>
      <c r="G24" s="64">
        <f>Input!$AC$14</f>
        <v>0</v>
      </c>
      <c r="H24" s="64">
        <f>Input!$AD$14</f>
        <v>0</v>
      </c>
      <c r="I24" s="64">
        <f>Input!$AE$14</f>
        <v>0</v>
      </c>
      <c r="J24" s="64">
        <f>Input!$AF$14</f>
        <v>0</v>
      </c>
      <c r="K24" s="64">
        <f>Input!$AG$14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Input!$AH$14</f>
        <v>0</v>
      </c>
      <c r="G25" s="64">
        <f>Input!$AI$14</f>
        <v>0</v>
      </c>
      <c r="H25" s="64">
        <f>Input!$AJ$14</f>
        <v>0</v>
      </c>
      <c r="I25" s="64">
        <f>Input!$AK$14</f>
        <v>0</v>
      </c>
      <c r="J25" s="64">
        <f>Input!$AL$14</f>
        <v>0</v>
      </c>
      <c r="K25" s="64">
        <f>Input!$AM$14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Input!$AN$14</f>
        <v>0</v>
      </c>
      <c r="G26" s="64">
        <f>Input!$AO$14</f>
        <v>0</v>
      </c>
      <c r="H26" s="64">
        <f>Input!$AP$14</f>
        <v>0</v>
      </c>
      <c r="I26" s="64">
        <f>Input!$AQ$14</f>
        <v>0</v>
      </c>
      <c r="J26" s="64">
        <f>Input!$AR$14</f>
        <v>0</v>
      </c>
      <c r="K26" s="64">
        <f>Input!$AS$14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Input!$AT$14</f>
        <v>0</v>
      </c>
      <c r="G27" s="64">
        <f>Input!$AU$14</f>
        <v>0</v>
      </c>
      <c r="H27" s="64">
        <f>Input!$AV$14</f>
        <v>0</v>
      </c>
      <c r="I27" s="64">
        <f>Input!$AW$14</f>
        <v>0</v>
      </c>
      <c r="J27" s="64">
        <f>Input!$AX$14</f>
        <v>0</v>
      </c>
      <c r="K27" s="64">
        <f>Input!$AY$14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Input!$AZ$14</f>
        <v>113388240</v>
      </c>
      <c r="G28" s="64">
        <f>Input!$BA$14</f>
        <v>14526247</v>
      </c>
      <c r="H28" s="64">
        <f>Input!$BB$14</f>
        <v>7368736</v>
      </c>
      <c r="I28" s="64">
        <f>Input!$BC$14</f>
        <v>26921913</v>
      </c>
      <c r="J28" s="64">
        <f>Input!$BD$14</f>
        <v>17190968</v>
      </c>
      <c r="K28" s="64">
        <f>Input!$BE$14</f>
        <v>15819016</v>
      </c>
      <c r="L28" s="65">
        <f t="shared" si="2"/>
        <v>195215120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Input!$BF$14</f>
        <v>0</v>
      </c>
      <c r="G29" s="64">
        <f>Input!$BG$14</f>
        <v>0</v>
      </c>
      <c r="H29" s="64">
        <f>Input!$BH$14</f>
        <v>0</v>
      </c>
      <c r="I29" s="64">
        <f>Input!$BI$14</f>
        <v>0</v>
      </c>
      <c r="J29" s="64">
        <f>Input!$BJ$14</f>
        <v>0</v>
      </c>
      <c r="K29" s="64">
        <f>Input!$BK$14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Input!$BL$14</f>
        <v>0</v>
      </c>
      <c r="G30" s="64">
        <f>Input!$BM$14</f>
        <v>0</v>
      </c>
      <c r="H30" s="64">
        <f>Input!$BN$14</f>
        <v>0</v>
      </c>
      <c r="I30" s="64">
        <f>Input!$BO$14</f>
        <v>0</v>
      </c>
      <c r="J30" s="64">
        <f>Input!$BP$14</f>
        <v>0</v>
      </c>
      <c r="K30" s="64">
        <f>Input!$BQ$14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Input!$BR$14</f>
        <v>0</v>
      </c>
      <c r="G31" s="64">
        <f>Input!$BS$14</f>
        <v>0</v>
      </c>
      <c r="H31" s="64">
        <f>Input!$BT$14</f>
        <v>0</v>
      </c>
      <c r="I31" s="64">
        <f>Input!$BU$14</f>
        <v>0</v>
      </c>
      <c r="J31" s="64">
        <f>Input!$BV$14</f>
        <v>0</v>
      </c>
      <c r="K31" s="64">
        <f>Input!$BW$14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Input!$BX$14</f>
        <v>0</v>
      </c>
      <c r="G32" s="64">
        <f>Input!$BY$14</f>
        <v>0</v>
      </c>
      <c r="H32" s="64">
        <f>Input!$BZ$14</f>
        <v>0</v>
      </c>
      <c r="I32" s="64">
        <f>Input!$CA$14</f>
        <v>0</v>
      </c>
      <c r="J32" s="64">
        <f>Input!$CB$14</f>
        <v>0</v>
      </c>
      <c r="K32" s="64">
        <f>Input!$CC$14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Input!$CD$14</f>
        <v>0</v>
      </c>
      <c r="G33" s="64">
        <f>Input!$CE$14</f>
        <v>0</v>
      </c>
      <c r="H33" s="64">
        <f>Input!$CF$14</f>
        <v>0</v>
      </c>
      <c r="I33" s="64">
        <f>Input!$CG$14</f>
        <v>0</v>
      </c>
      <c r="J33" s="64">
        <f>Input!$CH$14</f>
        <v>0</v>
      </c>
      <c r="K33" s="64">
        <f>Input!$CI$14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Input!$CJ$14</f>
        <v>0</v>
      </c>
      <c r="G34" s="64">
        <f>Input!$CK$14</f>
        <v>0</v>
      </c>
      <c r="H34" s="64">
        <f>Input!$CL$14</f>
        <v>0</v>
      </c>
      <c r="I34" s="64">
        <f>Input!$CM$14</f>
        <v>0</v>
      </c>
      <c r="J34" s="64">
        <f>Input!$CN$14</f>
        <v>0</v>
      </c>
      <c r="K34" s="64">
        <f>Input!$CO$14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Input!$CP$14</f>
        <v>0</v>
      </c>
      <c r="G35" s="64">
        <f>Input!$CQ$14</f>
        <v>0</v>
      </c>
      <c r="H35" s="64">
        <f>Input!$CR$14</f>
        <v>0</v>
      </c>
      <c r="I35" s="64">
        <f>Input!$CS$14</f>
        <v>0</v>
      </c>
      <c r="J35" s="64">
        <f>Input!$CT$14</f>
        <v>0</v>
      </c>
      <c r="K35" s="64">
        <f>Input!$CU$14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Input!$CV$14</f>
        <v>0</v>
      </c>
      <c r="G36" s="64">
        <f>Input!$CW$14</f>
        <v>0</v>
      </c>
      <c r="H36" s="64">
        <f>Input!$CX$14</f>
        <v>0</v>
      </c>
      <c r="I36" s="64">
        <f>Input!$CY$14</f>
        <v>0</v>
      </c>
      <c r="J36" s="64">
        <f>Input!$CZ$14</f>
        <v>0</v>
      </c>
      <c r="K36" s="64">
        <f>Input!$DA$14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Input!$DB$14</f>
        <v>0</v>
      </c>
      <c r="G37" s="64">
        <f>Input!$DC$14</f>
        <v>0</v>
      </c>
      <c r="H37" s="64">
        <f>Input!$DD$14</f>
        <v>0</v>
      </c>
      <c r="I37" s="64">
        <f>Input!$DE$14</f>
        <v>0</v>
      </c>
      <c r="J37" s="64">
        <f>Input!$DF$14</f>
        <v>0</v>
      </c>
      <c r="K37" s="64">
        <f>Input!$DG$14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Input!$DH$14</f>
        <v>0</v>
      </c>
      <c r="G38" s="64">
        <f>Input!$DI$14</f>
        <v>0</v>
      </c>
      <c r="H38" s="64">
        <f>Input!$DJ$14</f>
        <v>0</v>
      </c>
      <c r="I38" s="64">
        <f>Input!$DK$14</f>
        <v>0</v>
      </c>
      <c r="J38" s="64">
        <f>Input!$DL$14</f>
        <v>0</v>
      </c>
      <c r="K38" s="64">
        <f>Input!$DM$14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Input!$DN$14</f>
        <v>0</v>
      </c>
      <c r="G39" s="64">
        <f>Input!$DO$14</f>
        <v>0</v>
      </c>
      <c r="H39" s="64">
        <f>Input!$DP$14</f>
        <v>0</v>
      </c>
      <c r="I39" s="64">
        <f>Input!$DQ$14</f>
        <v>0</v>
      </c>
      <c r="J39" s="64">
        <f>Input!$DR$14</f>
        <v>0</v>
      </c>
      <c r="K39" s="64">
        <f>Input!$DS$14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Input!$DT$14</f>
        <v>0</v>
      </c>
      <c r="G40" s="64">
        <f>Input!$DU$14</f>
        <v>0</v>
      </c>
      <c r="H40" s="64">
        <f>Input!$DV$14</f>
        <v>0</v>
      </c>
      <c r="I40" s="64">
        <f>Input!$DW$14</f>
        <v>0</v>
      </c>
      <c r="J40" s="64">
        <f>Input!$DX$14</f>
        <v>0</v>
      </c>
      <c r="K40" s="64">
        <f>Input!$DY$14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Input!$DZ$14</f>
        <v>0</v>
      </c>
      <c r="G41" s="64">
        <f>Input!$EA$14</f>
        <v>0</v>
      </c>
      <c r="H41" s="64">
        <f>Input!$EB$14</f>
        <v>0</v>
      </c>
      <c r="I41" s="64">
        <f>Input!$EC$14</f>
        <v>0</v>
      </c>
      <c r="J41" s="64">
        <f>Input!$ED$14</f>
        <v>0</v>
      </c>
      <c r="K41" s="64">
        <f>Input!$EE$14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Input!$EF$14</f>
        <v>0</v>
      </c>
      <c r="G42" s="84">
        <f>Input!$EG$14</f>
        <v>0</v>
      </c>
      <c r="H42" s="84">
        <f>Input!$EH$14</f>
        <v>0</v>
      </c>
      <c r="I42" s="84">
        <f>Input!$EI$14</f>
        <v>0</v>
      </c>
      <c r="J42" s="84">
        <f>Input!$EJ$14</f>
        <v>0</v>
      </c>
      <c r="K42" s="84">
        <f>Input!$EK$14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113388240</v>
      </c>
      <c r="G43" s="86">
        <f t="shared" si="3"/>
        <v>14526247</v>
      </c>
      <c r="H43" s="86">
        <f t="shared" si="3"/>
        <v>7368736</v>
      </c>
      <c r="I43" s="86">
        <f t="shared" si="3"/>
        <v>26921913</v>
      </c>
      <c r="J43" s="86">
        <f t="shared" si="3"/>
        <v>17190968</v>
      </c>
      <c r="K43" s="86">
        <f t="shared" si="3"/>
        <v>15819016</v>
      </c>
      <c r="L43" s="87">
        <f t="shared" si="3"/>
        <v>195215120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21894983</v>
      </c>
      <c r="I44" s="53"/>
      <c r="J44" s="329" t="s">
        <v>450</v>
      </c>
      <c r="K44" s="330">
        <f>K43+J43</f>
        <v>33009984</v>
      </c>
      <c r="L44" s="329" t="s">
        <v>451</v>
      </c>
      <c r="M44" s="331"/>
      <c r="N44" s="332">
        <f>K44+F43</f>
        <v>146398224</v>
      </c>
      <c r="O44" s="333">
        <f>ROUND((N44/P44)*100,2)</f>
        <v>72.63</v>
      </c>
      <c r="P44" s="93">
        <f>Input!$GT$14</f>
        <v>201570614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Input!$EL$14</f>
        <v>27117878</v>
      </c>
      <c r="G46" s="64">
        <f>Input!$EM$14</f>
        <v>4654747</v>
      </c>
      <c r="H46" s="64">
        <f>Input!$EN$14</f>
        <v>660139</v>
      </c>
      <c r="I46" s="64">
        <f>Input!$EO$14</f>
        <v>1536493</v>
      </c>
      <c r="J46" s="64">
        <f>Input!$EP$14</f>
        <v>47255</v>
      </c>
      <c r="K46" s="64">
        <f>Input!$EQ$14</f>
        <v>3715240</v>
      </c>
      <c r="L46" s="57">
        <f>SUM(F46:K46)</f>
        <v>37731752</v>
      </c>
      <c r="N46" s="9"/>
      <c r="O46" s="339">
        <f>ROUND(N44/O48,0)</f>
        <v>505484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75463504</v>
      </c>
    </row>
    <row r="47" spans="1:28" ht="15.75" customHeight="1">
      <c r="A47" s="76"/>
      <c r="B47" s="55" t="s">
        <v>43</v>
      </c>
      <c r="C47" s="21"/>
      <c r="D47" s="21"/>
      <c r="F47" s="64">
        <f>Input!$ER$14</f>
        <v>23510367</v>
      </c>
      <c r="G47" s="64">
        <f>Input!$ES$14</f>
        <v>401616</v>
      </c>
      <c r="H47" s="64">
        <f>Input!$ET$14</f>
        <v>6571185</v>
      </c>
      <c r="I47" s="64">
        <f>Input!$EU$14</f>
        <v>7516782</v>
      </c>
      <c r="J47" s="64">
        <f>Input!$EV$14</f>
        <v>3813326</v>
      </c>
      <c r="K47" s="64">
        <f>Input!$EW$14</f>
        <v>9536331</v>
      </c>
      <c r="L47" s="65">
        <f t="shared" ref="L47:L55" si="4">SUM(F47:K47)</f>
        <v>51349607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Input!$EX$14</f>
        <v>9824680</v>
      </c>
      <c r="G48" s="64">
        <f>Input!$EY$14</f>
        <v>0</v>
      </c>
      <c r="H48" s="64">
        <f>Input!$EZ$14</f>
        <v>0</v>
      </c>
      <c r="I48" s="64">
        <f>Input!$FA$14</f>
        <v>40621</v>
      </c>
      <c r="J48" s="64">
        <f>Input!$FB$14</f>
        <v>319593</v>
      </c>
      <c r="K48" s="64">
        <f>Input!$FC$14</f>
        <v>703887</v>
      </c>
      <c r="L48" s="65">
        <f t="shared" si="4"/>
        <v>10888781</v>
      </c>
      <c r="N48" s="97"/>
      <c r="O48" s="341">
        <f>FTSE!P24</f>
        <v>289.62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Input!$FD$14</f>
        <v>7130733</v>
      </c>
      <c r="G49" s="64">
        <f>Input!$FE$14</f>
        <v>0</v>
      </c>
      <c r="H49" s="64">
        <f>Input!$FF$14</f>
        <v>2797969</v>
      </c>
      <c r="I49" s="64">
        <f>Input!$FG$14</f>
        <v>7287815</v>
      </c>
      <c r="J49" s="64">
        <f>Input!$FH$14</f>
        <v>674557</v>
      </c>
      <c r="K49" s="64">
        <f>Input!$FI$14</f>
        <v>3611555</v>
      </c>
      <c r="L49" s="65">
        <f t="shared" si="4"/>
        <v>21502629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Input!$FJ$14</f>
        <v>20856671</v>
      </c>
      <c r="G50" s="64">
        <f>Input!$FK$14</f>
        <v>0</v>
      </c>
      <c r="H50" s="64">
        <f>Input!$FL$14</f>
        <v>530870</v>
      </c>
      <c r="I50" s="64">
        <f>Input!$FM$14</f>
        <v>48624</v>
      </c>
      <c r="J50" s="64">
        <f>Input!$FN$14</f>
        <v>135876</v>
      </c>
      <c r="K50" s="64">
        <f>Input!$FO$14</f>
        <v>1100825</v>
      </c>
      <c r="L50" s="65">
        <f t="shared" si="4"/>
        <v>22672866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Input!$FP$14</f>
        <v>3382008</v>
      </c>
      <c r="G51" s="64">
        <f>Input!$FQ$14</f>
        <v>0</v>
      </c>
      <c r="H51" s="64">
        <f>Input!$FR$14</f>
        <v>126201</v>
      </c>
      <c r="I51" s="64">
        <f>Input!$FS$14</f>
        <v>134756</v>
      </c>
      <c r="J51" s="64">
        <f>Input!$FT$14</f>
        <v>38921</v>
      </c>
      <c r="K51" s="64">
        <f>Input!$FU$14</f>
        <v>1035140</v>
      </c>
      <c r="L51" s="65">
        <f t="shared" si="4"/>
        <v>4717026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Input!$FV$14</f>
        <v>113195</v>
      </c>
      <c r="G52" s="64">
        <f>Input!$FW$14</f>
        <v>0</v>
      </c>
      <c r="H52" s="64">
        <f>Input!$FX$14</f>
        <v>0</v>
      </c>
      <c r="I52" s="64">
        <f>Input!$FY$14</f>
        <v>0</v>
      </c>
      <c r="J52" s="64">
        <f>Input!$FZ$14</f>
        <v>0</v>
      </c>
      <c r="K52" s="64">
        <f>Input!$GA$14</f>
        <v>0</v>
      </c>
      <c r="L52" s="65">
        <f t="shared" si="4"/>
        <v>113195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Input!$GB$14</f>
        <v>0</v>
      </c>
      <c r="G53" s="64">
        <f>Input!$GC$14</f>
        <v>0</v>
      </c>
      <c r="H53" s="64">
        <f>Input!$GD$14</f>
        <v>0</v>
      </c>
      <c r="I53" s="64">
        <f>Input!$GE$14</f>
        <v>0</v>
      </c>
      <c r="J53" s="64">
        <f>Input!$GF$14</f>
        <v>0</v>
      </c>
      <c r="K53" s="64">
        <f>Input!$GG$14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Input!$GH$14</f>
        <v>0</v>
      </c>
      <c r="G54" s="64">
        <f>Input!$GI$14</f>
        <v>0</v>
      </c>
      <c r="H54" s="64">
        <f>Input!$GJ$14</f>
        <v>0</v>
      </c>
      <c r="I54" s="64">
        <f>Input!$GK$14</f>
        <v>0</v>
      </c>
      <c r="J54" s="64">
        <f>Input!$GL$14</f>
        <v>0</v>
      </c>
      <c r="K54" s="64">
        <f>Input!$GM$14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Input!$GN$14</f>
        <v>0</v>
      </c>
      <c r="G55" s="64">
        <f>Input!$GO$14</f>
        <v>0</v>
      </c>
      <c r="H55" s="64">
        <f>Input!$GP$14</f>
        <v>0</v>
      </c>
      <c r="I55" s="64">
        <f>Input!$GQ$14</f>
        <v>0</v>
      </c>
      <c r="J55" s="64">
        <f>Input!$GR$14</f>
        <v>0</v>
      </c>
      <c r="K55" s="64">
        <f>Input!$GS$14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91935532</v>
      </c>
      <c r="G56" s="86">
        <f t="shared" ref="G56:L56" si="5">SUM(G46:G55)</f>
        <v>5056363</v>
      </c>
      <c r="H56" s="86">
        <f t="shared" si="5"/>
        <v>10686364</v>
      </c>
      <c r="I56" s="86">
        <f t="shared" si="5"/>
        <v>16565091</v>
      </c>
      <c r="J56" s="86">
        <f t="shared" si="5"/>
        <v>5029528</v>
      </c>
      <c r="K56" s="86">
        <f t="shared" si="5"/>
        <v>19702978</v>
      </c>
      <c r="L56" s="86">
        <f t="shared" si="5"/>
        <v>148975856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75463504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205323772</v>
      </c>
      <c r="G63" s="114">
        <f t="shared" si="6"/>
        <v>19582610</v>
      </c>
      <c r="H63" s="114">
        <f t="shared" si="6"/>
        <v>18055100</v>
      </c>
      <c r="I63" s="114">
        <f t="shared" si="6"/>
        <v>43487004</v>
      </c>
      <c r="J63" s="114">
        <f t="shared" si="6"/>
        <v>22220496</v>
      </c>
      <c r="K63" s="114">
        <f t="shared" si="6"/>
        <v>35521994</v>
      </c>
      <c r="L63" s="114">
        <f t="shared" si="6"/>
        <v>344190976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194849561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Input!E14+Input!GT14+Input!GU14+Input!GV14</f>
        <v>1286197579</v>
      </c>
      <c r="N65" s="20"/>
    </row>
    <row r="66" spans="1:14" ht="15.75" customHeight="1">
      <c r="G66" s="512">
        <f>G28+G23</f>
        <v>14526247</v>
      </c>
      <c r="H66" s="512">
        <f>H28+H23</f>
        <v>7368736</v>
      </c>
      <c r="L66" s="191">
        <f>SUM(L63:L65)</f>
        <v>1825238116</v>
      </c>
    </row>
    <row r="67" spans="1:14" ht="15.75" customHeight="1">
      <c r="H67" s="512">
        <f>H66+G66</f>
        <v>21894983</v>
      </c>
    </row>
    <row r="69" spans="1:14" ht="15.75" customHeight="1">
      <c r="L69" s="3" t="str">
        <f>IF(L66&lt;&gt;(Input!$D$14),"Error","Input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41" priority="3">
      <formula>$O$28&lt;&gt;0</formula>
    </cfRule>
  </conditionalFormatting>
  <conditionalFormatting sqref="H10:J10">
    <cfRule type="expression" dxfId="40" priority="1">
      <formula>$O$10&lt;&gt;0</formula>
    </cfRule>
  </conditionalFormatting>
  <conditionalFormatting sqref="F20:J20">
    <cfRule type="expression" dxfId="39" priority="5">
      <formula>OR($S$17&lt;&gt;0,$S$43&lt;&gt;0,$S$56&lt;&gt;0)</formula>
    </cfRule>
  </conditionalFormatting>
  <hyperlinks>
    <hyperlink ref="L1" location="Index!A1" display="Return to Index" xr:uid="{00000000-0004-0000-0C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  <pageSetUpPr fitToPage="1"/>
  </sheetPr>
  <dimension ref="A1:AB73"/>
  <sheetViews>
    <sheetView showGridLines="0" zoomScale="80" zoomScaleNormal="80" workbookViewId="0">
      <selection activeCell="G39" sqref="G39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8.285156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330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834638806</v>
      </c>
      <c r="L8" s="23">
        <f>Input!$I$15</f>
        <v>834638806</v>
      </c>
      <c r="N8" s="115"/>
      <c r="O8" s="116"/>
      <c r="P8" s="19"/>
      <c r="Q8" s="19"/>
      <c r="R8" s="19"/>
      <c r="S8" s="19"/>
      <c r="T8" s="19"/>
      <c r="AB8" s="24">
        <f>SUM(C8:L8)</f>
        <v>1669277612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Input!$G$15</f>
        <v>5635574</v>
      </c>
      <c r="L9" s="26"/>
      <c r="N9" s="115"/>
      <c r="O9" s="28"/>
      <c r="P9" s="19"/>
      <c r="Q9" s="19"/>
      <c r="R9" s="19"/>
      <c r="S9" s="19"/>
      <c r="T9" s="19"/>
      <c r="AB9" s="24">
        <f>SUM(C9:L9)</f>
        <v>5635574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840274380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840274380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Input!$H$15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98182918</v>
      </c>
      <c r="L13" s="36">
        <f>Input!$J$15</f>
        <v>98182918</v>
      </c>
      <c r="N13" s="37"/>
      <c r="O13" s="119"/>
      <c r="AB13" s="24">
        <f>SUM(C13:L13)</f>
        <v>196365836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34854842</v>
      </c>
      <c r="L14" s="36">
        <f>Input!$K$15</f>
        <v>34854842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69709684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Input!$L$15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Input!$M$15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973312140</v>
      </c>
      <c r="L17" s="46">
        <f>SUM(L8:L16)</f>
        <v>967676566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Input!$N$15</f>
        <v>43358958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Input!$O$15</f>
        <v>4479361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Input!$P$15</f>
        <v>0</v>
      </c>
      <c r="G22" s="56">
        <f>Input!$Q$15</f>
        <v>0</v>
      </c>
      <c r="H22" s="56">
        <f>Input!$R$15</f>
        <v>0</v>
      </c>
      <c r="I22" s="56">
        <f>Input!$S$15</f>
        <v>0</v>
      </c>
      <c r="J22" s="56">
        <f>Input!$T$15</f>
        <v>0</v>
      </c>
      <c r="K22" s="56">
        <f>Input!$U$15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Input!$V$15</f>
        <v>70468918</v>
      </c>
      <c r="G23" s="64">
        <f>Input!$W$15</f>
        <v>48337642</v>
      </c>
      <c r="H23" s="64">
        <f>Input!$X$15</f>
        <v>20211441</v>
      </c>
      <c r="I23" s="64">
        <f>Input!$Y$15</f>
        <v>61407125</v>
      </c>
      <c r="J23" s="64">
        <f>Input!$Z$15</f>
        <v>29716910</v>
      </c>
      <c r="K23" s="64">
        <f>Input!$AA$15</f>
        <v>54964309</v>
      </c>
      <c r="L23" s="65">
        <f t="shared" ref="L23:L42" si="2">SUM(F23:K23)</f>
        <v>285106345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570212690</v>
      </c>
    </row>
    <row r="24" spans="1:28" ht="15.75" customHeight="1">
      <c r="B24" s="55" t="s">
        <v>22</v>
      </c>
      <c r="C24" s="21"/>
      <c r="D24" s="21"/>
      <c r="F24" s="64">
        <f>Input!$AB$15</f>
        <v>0</v>
      </c>
      <c r="G24" s="64">
        <f>Input!$AC$15</f>
        <v>0</v>
      </c>
      <c r="H24" s="64">
        <f>Input!$AD$15</f>
        <v>0</v>
      </c>
      <c r="I24" s="64">
        <f>Input!$AE$15</f>
        <v>0</v>
      </c>
      <c r="J24" s="64">
        <f>Input!$AF$15</f>
        <v>0</v>
      </c>
      <c r="K24" s="64">
        <f>Input!$AG$15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Input!$AH$15</f>
        <v>0</v>
      </c>
      <c r="G25" s="64">
        <f>Input!$AI$15</f>
        <v>0</v>
      </c>
      <c r="H25" s="64">
        <f>Input!$AJ$15</f>
        <v>0</v>
      </c>
      <c r="I25" s="64">
        <f>Input!$AK$15</f>
        <v>0</v>
      </c>
      <c r="J25" s="64">
        <f>Input!$AL$15</f>
        <v>0</v>
      </c>
      <c r="K25" s="64">
        <f>Input!$AM$15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Input!$AN$15</f>
        <v>0</v>
      </c>
      <c r="G26" s="64">
        <f>Input!$AO$15</f>
        <v>0</v>
      </c>
      <c r="H26" s="64">
        <f>Input!$AP$15</f>
        <v>0</v>
      </c>
      <c r="I26" s="64">
        <f>Input!$AQ$15</f>
        <v>0</v>
      </c>
      <c r="J26" s="64">
        <f>Input!$AR$15</f>
        <v>0</v>
      </c>
      <c r="K26" s="64">
        <f>Input!$AS$15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Input!$AT$15</f>
        <v>8843044</v>
      </c>
      <c r="G27" s="64">
        <f>Input!$AU$15</f>
        <v>7824288</v>
      </c>
      <c r="H27" s="64">
        <f>Input!$AV$15</f>
        <v>949271</v>
      </c>
      <c r="I27" s="64">
        <f>Input!$AW$15</f>
        <v>1876019</v>
      </c>
      <c r="J27" s="64">
        <f>Input!$AX$15</f>
        <v>317419</v>
      </c>
      <c r="K27" s="64">
        <f>Input!$AY$15</f>
        <v>396031</v>
      </c>
      <c r="L27" s="65">
        <f t="shared" si="2"/>
        <v>20206072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40412144</v>
      </c>
    </row>
    <row r="28" spans="1:28" ht="15.75" customHeight="1">
      <c r="B28" s="55" t="s">
        <v>26</v>
      </c>
      <c r="C28" s="21"/>
      <c r="D28" s="21"/>
      <c r="F28" s="64">
        <f>Input!$AZ$15</f>
        <v>93073739</v>
      </c>
      <c r="G28" s="64">
        <f>Input!$BA$15</f>
        <v>183568115</v>
      </c>
      <c r="H28" s="64">
        <f>Input!$BB$15</f>
        <v>19157765</v>
      </c>
      <c r="I28" s="64">
        <f>Input!$BC$15</f>
        <v>52988913</v>
      </c>
      <c r="J28" s="64">
        <f>Input!$BD$15</f>
        <v>162714646</v>
      </c>
      <c r="K28" s="64">
        <f>Input!$BE$15</f>
        <v>109845125</v>
      </c>
      <c r="L28" s="65">
        <f t="shared" si="2"/>
        <v>621348303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Input!$BF$15</f>
        <v>8119644</v>
      </c>
      <c r="G29" s="64">
        <f>Input!$BG$15</f>
        <v>1532351</v>
      </c>
      <c r="H29" s="64">
        <f>Input!$BH$15</f>
        <v>905606</v>
      </c>
      <c r="I29" s="64">
        <f>Input!$BI$15</f>
        <v>3614429</v>
      </c>
      <c r="J29" s="64">
        <f>Input!$BJ$15</f>
        <v>1622635</v>
      </c>
      <c r="K29" s="64">
        <f>Input!$BK$15</f>
        <v>562022</v>
      </c>
      <c r="L29" s="65">
        <f t="shared" si="2"/>
        <v>16356687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Input!$BL$15</f>
        <v>3013046</v>
      </c>
      <c r="G30" s="64">
        <f>Input!$BM$15</f>
        <v>3065535</v>
      </c>
      <c r="H30" s="64">
        <f>Input!$BN$15</f>
        <v>1234719</v>
      </c>
      <c r="I30" s="64">
        <f>Input!$BO$15</f>
        <v>4717836</v>
      </c>
      <c r="J30" s="64">
        <f>Input!$BP$15</f>
        <v>18431</v>
      </c>
      <c r="K30" s="64">
        <f>Input!$BQ$15</f>
        <v>1275794</v>
      </c>
      <c r="L30" s="65">
        <f t="shared" si="2"/>
        <v>13325361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Input!$BR$15</f>
        <v>2969748</v>
      </c>
      <c r="G31" s="64">
        <f>Input!$BS$15</f>
        <v>3413151</v>
      </c>
      <c r="H31" s="64">
        <f>Input!$BT$15</f>
        <v>1418730</v>
      </c>
      <c r="I31" s="64">
        <f>Input!$BU$15</f>
        <v>1680669</v>
      </c>
      <c r="J31" s="64">
        <f>Input!$BV$15</f>
        <v>137889</v>
      </c>
      <c r="K31" s="64">
        <f>Input!$BW$15</f>
        <v>1713611</v>
      </c>
      <c r="L31" s="65">
        <f t="shared" si="2"/>
        <v>11333798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Input!$BX$15</f>
        <v>0</v>
      </c>
      <c r="G32" s="64">
        <f>Input!$BY$15</f>
        <v>0</v>
      </c>
      <c r="H32" s="64">
        <f>Input!$BZ$15</f>
        <v>0</v>
      </c>
      <c r="I32" s="64">
        <f>Input!$CA$15</f>
        <v>0</v>
      </c>
      <c r="J32" s="64">
        <f>Input!$CB$15</f>
        <v>0</v>
      </c>
      <c r="K32" s="64">
        <f>Input!$CC$15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Input!$CD$15</f>
        <v>0</v>
      </c>
      <c r="G33" s="64">
        <f>Input!$CE$15</f>
        <v>0</v>
      </c>
      <c r="H33" s="64">
        <f>Input!$CF$15</f>
        <v>0</v>
      </c>
      <c r="I33" s="64">
        <f>Input!$CG$15</f>
        <v>0</v>
      </c>
      <c r="J33" s="64">
        <f>Input!$CH$15</f>
        <v>0</v>
      </c>
      <c r="K33" s="64">
        <f>Input!$CI$15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Input!$CJ$15</f>
        <v>0</v>
      </c>
      <c r="G34" s="64">
        <f>Input!$CK$15</f>
        <v>0</v>
      </c>
      <c r="H34" s="64">
        <f>Input!$CL$15</f>
        <v>0</v>
      </c>
      <c r="I34" s="64">
        <f>Input!$CM$15</f>
        <v>0</v>
      </c>
      <c r="J34" s="64">
        <f>Input!$CN$15</f>
        <v>0</v>
      </c>
      <c r="K34" s="64">
        <f>Input!$CO$15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Input!$CP$15</f>
        <v>0</v>
      </c>
      <c r="G35" s="64">
        <f>Input!$CQ$15</f>
        <v>0</v>
      </c>
      <c r="H35" s="64">
        <f>Input!$CR$15</f>
        <v>0</v>
      </c>
      <c r="I35" s="64">
        <f>Input!$CS$15</f>
        <v>0</v>
      </c>
      <c r="J35" s="64">
        <f>Input!$CT$15</f>
        <v>0</v>
      </c>
      <c r="K35" s="64">
        <f>Input!$CU$15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Input!$CV$15</f>
        <v>0</v>
      </c>
      <c r="G36" s="64">
        <f>Input!$CW$15</f>
        <v>0</v>
      </c>
      <c r="H36" s="64">
        <f>Input!$CX$15</f>
        <v>0</v>
      </c>
      <c r="I36" s="64">
        <f>Input!$CY$15</f>
        <v>0</v>
      </c>
      <c r="J36" s="64">
        <f>Input!$CZ$15</f>
        <v>0</v>
      </c>
      <c r="K36" s="64">
        <f>Input!$DA$15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Input!$DB$15</f>
        <v>0</v>
      </c>
      <c r="G37" s="64">
        <f>Input!$DC$15</f>
        <v>0</v>
      </c>
      <c r="H37" s="64">
        <f>Input!$DD$15</f>
        <v>0</v>
      </c>
      <c r="I37" s="64">
        <f>Input!$DE$15</f>
        <v>0</v>
      </c>
      <c r="J37" s="64">
        <f>Input!$DF$15</f>
        <v>0</v>
      </c>
      <c r="K37" s="64">
        <f>Input!$DG$15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Input!$DH$15</f>
        <v>0</v>
      </c>
      <c r="G38" s="64">
        <f>Input!$DI$15</f>
        <v>0</v>
      </c>
      <c r="H38" s="64">
        <f>Input!$DJ$15</f>
        <v>0</v>
      </c>
      <c r="I38" s="64">
        <f>Input!$DK$15</f>
        <v>0</v>
      </c>
      <c r="J38" s="64">
        <f>Input!$DL$15</f>
        <v>0</v>
      </c>
      <c r="K38" s="64">
        <f>Input!$DM$15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Input!$DN$15</f>
        <v>0</v>
      </c>
      <c r="G39" s="64">
        <f>Input!$DO$15</f>
        <v>0</v>
      </c>
      <c r="H39" s="64">
        <f>Input!$DP$15</f>
        <v>0</v>
      </c>
      <c r="I39" s="64">
        <f>Input!$DQ$15</f>
        <v>0</v>
      </c>
      <c r="J39" s="64">
        <f>Input!$DR$15</f>
        <v>0</v>
      </c>
      <c r="K39" s="64">
        <f>Input!$DS$15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Input!$DT$15</f>
        <v>0</v>
      </c>
      <c r="G40" s="64">
        <f>Input!$DU$15</f>
        <v>0</v>
      </c>
      <c r="H40" s="64">
        <f>Input!$DV$15</f>
        <v>0</v>
      </c>
      <c r="I40" s="64">
        <f>Input!$DW$15</f>
        <v>0</v>
      </c>
      <c r="J40" s="64">
        <f>Input!$DX$15</f>
        <v>0</v>
      </c>
      <c r="K40" s="64">
        <f>Input!$DY$15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Input!$DZ$15</f>
        <v>0</v>
      </c>
      <c r="G41" s="64">
        <f>Input!$EA$15</f>
        <v>0</v>
      </c>
      <c r="H41" s="64">
        <f>Input!$EB$15</f>
        <v>0</v>
      </c>
      <c r="I41" s="64">
        <f>Input!$EC$15</f>
        <v>0</v>
      </c>
      <c r="J41" s="64">
        <f>Input!$ED$15</f>
        <v>0</v>
      </c>
      <c r="K41" s="64">
        <f>Input!$EE$15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Input!$EF$15</f>
        <v>0</v>
      </c>
      <c r="G42" s="84">
        <f>Input!$EG$15</f>
        <v>0</v>
      </c>
      <c r="H42" s="84">
        <f>Input!$EH$15</f>
        <v>0</v>
      </c>
      <c r="I42" s="84">
        <f>Input!$EI$15</f>
        <v>0</v>
      </c>
      <c r="J42" s="84">
        <f>Input!$EJ$15</f>
        <v>0</v>
      </c>
      <c r="K42" s="84">
        <f>Input!$EK$15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186488139</v>
      </c>
      <c r="G43" s="86">
        <f t="shared" si="3"/>
        <v>247741082</v>
      </c>
      <c r="H43" s="86">
        <f t="shared" si="3"/>
        <v>43877532</v>
      </c>
      <c r="I43" s="86">
        <f t="shared" si="3"/>
        <v>126284991</v>
      </c>
      <c r="J43" s="86">
        <f t="shared" si="3"/>
        <v>194527930</v>
      </c>
      <c r="K43" s="86">
        <f t="shared" si="3"/>
        <v>168756892</v>
      </c>
      <c r="L43" s="87">
        <f t="shared" si="3"/>
        <v>967676566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610624834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291618614</v>
      </c>
      <c r="I44" s="53"/>
      <c r="J44" s="329" t="s">
        <v>450</v>
      </c>
      <c r="K44" s="330">
        <f>K43+J43</f>
        <v>363284822</v>
      </c>
      <c r="L44" s="329" t="s">
        <v>451</v>
      </c>
      <c r="M44" s="331"/>
      <c r="N44" s="332">
        <f>K44+F43</f>
        <v>549772961</v>
      </c>
      <c r="O44" s="333">
        <f>ROUND((N44/P44)*100,2)</f>
        <v>210.1</v>
      </c>
      <c r="P44" s="93">
        <f>Input!$GT$15</f>
        <v>261667642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Input!$EL$15</f>
        <v>0</v>
      </c>
      <c r="G46" s="64">
        <f>Input!$EM$15</f>
        <v>0</v>
      </c>
      <c r="H46" s="64">
        <f>Input!$EN$15</f>
        <v>0</v>
      </c>
      <c r="I46" s="64">
        <f>Input!$EO$15</f>
        <v>0</v>
      </c>
      <c r="J46" s="64">
        <f>Input!$EP$15</f>
        <v>0</v>
      </c>
      <c r="K46" s="64">
        <f>Input!$EQ$15</f>
        <v>0</v>
      </c>
      <c r="L46" s="57">
        <f>SUM(F46:K46)</f>
        <v>0</v>
      </c>
      <c r="N46" s="9"/>
      <c r="O46" s="339">
        <f>ROUND(N44/O48,0)</f>
        <v>961142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>
        <f>Input!$ER$15</f>
        <v>186013967</v>
      </c>
      <c r="G47" s="64">
        <f>Input!$ES$15</f>
        <v>247741082</v>
      </c>
      <c r="H47" s="64">
        <f>Input!$ET$15</f>
        <v>43877532</v>
      </c>
      <c r="I47" s="64">
        <f>Input!$EU$15</f>
        <v>126284991</v>
      </c>
      <c r="J47" s="64">
        <f>Input!$EV$15</f>
        <v>193960475</v>
      </c>
      <c r="K47" s="64">
        <f>Input!$EW$15</f>
        <v>168374720</v>
      </c>
      <c r="L47" s="65">
        <f t="shared" ref="L47:L55" si="4">SUM(F47:K47)</f>
        <v>966252767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Input!$EX$15</f>
        <v>0</v>
      </c>
      <c r="G48" s="64">
        <f>Input!$EY$15</f>
        <v>0</v>
      </c>
      <c r="H48" s="64">
        <f>Input!$EZ$15</f>
        <v>0</v>
      </c>
      <c r="I48" s="64">
        <f>Input!$FA$15</f>
        <v>0</v>
      </c>
      <c r="J48" s="64">
        <f>Input!$FB$15</f>
        <v>0</v>
      </c>
      <c r="K48" s="64">
        <f>Input!$FC$15</f>
        <v>0</v>
      </c>
      <c r="L48" s="65">
        <f t="shared" si="4"/>
        <v>0</v>
      </c>
      <c r="N48" s="97"/>
      <c r="O48" s="341">
        <f>FTSE!$P$32</f>
        <v>572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Input!$FD$15</f>
        <v>0</v>
      </c>
      <c r="G49" s="64">
        <f>Input!$FE$15</f>
        <v>0</v>
      </c>
      <c r="H49" s="64">
        <f>Input!$FF$15</f>
        <v>0</v>
      </c>
      <c r="I49" s="64">
        <f>Input!$FG$15</f>
        <v>0</v>
      </c>
      <c r="J49" s="64">
        <f>Input!$FH$15</f>
        <v>0</v>
      </c>
      <c r="K49" s="64">
        <f>Input!$FI$15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Input!$FJ$15</f>
        <v>0</v>
      </c>
      <c r="G50" s="64">
        <f>Input!$FK$15</f>
        <v>0</v>
      </c>
      <c r="H50" s="64">
        <f>Input!$FL$15</f>
        <v>0</v>
      </c>
      <c r="I50" s="64">
        <f>Input!$FM$15</f>
        <v>0</v>
      </c>
      <c r="J50" s="64">
        <f>Input!$FN$15</f>
        <v>0</v>
      </c>
      <c r="K50" s="64">
        <f>Input!$FO$15</f>
        <v>0</v>
      </c>
      <c r="L50" s="65">
        <f t="shared" si="4"/>
        <v>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Input!$FP$15</f>
        <v>255757</v>
      </c>
      <c r="G51" s="64">
        <f>Input!$FQ$15</f>
        <v>0</v>
      </c>
      <c r="H51" s="64">
        <f>Input!$FR$15</f>
        <v>0</v>
      </c>
      <c r="I51" s="64">
        <f>Input!$FS$15</f>
        <v>0</v>
      </c>
      <c r="J51" s="64">
        <f>Input!$FT$15</f>
        <v>99612</v>
      </c>
      <c r="K51" s="64">
        <f>Input!$FU$15</f>
        <v>200869</v>
      </c>
      <c r="L51" s="65">
        <f t="shared" si="4"/>
        <v>556238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Input!$FV$15</f>
        <v>218415</v>
      </c>
      <c r="G52" s="64">
        <f>Input!$FW$15</f>
        <v>0</v>
      </c>
      <c r="H52" s="64">
        <f>Input!$FX$15</f>
        <v>0</v>
      </c>
      <c r="I52" s="64">
        <f>Input!$FY$15</f>
        <v>0</v>
      </c>
      <c r="J52" s="64">
        <f>Input!$FZ$15</f>
        <v>467843</v>
      </c>
      <c r="K52" s="64">
        <f>Input!$GA$15</f>
        <v>181303</v>
      </c>
      <c r="L52" s="65">
        <f t="shared" si="4"/>
        <v>867561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Input!$GB$15</f>
        <v>0</v>
      </c>
      <c r="G53" s="64">
        <f>Input!$GC$15</f>
        <v>0</v>
      </c>
      <c r="H53" s="64">
        <f>Input!$GD$15</f>
        <v>0</v>
      </c>
      <c r="I53" s="64">
        <f>Input!$GE$15</f>
        <v>0</v>
      </c>
      <c r="J53" s="64">
        <f>Input!$GF$15</f>
        <v>0</v>
      </c>
      <c r="K53" s="64">
        <f>Input!$GG$15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Input!$GH$15</f>
        <v>0</v>
      </c>
      <c r="G54" s="64">
        <f>Input!$GI$15</f>
        <v>0</v>
      </c>
      <c r="H54" s="64">
        <f>Input!$GJ$15</f>
        <v>0</v>
      </c>
      <c r="I54" s="64">
        <f>Input!$GK$15</f>
        <v>0</v>
      </c>
      <c r="J54" s="64">
        <f>Input!$GL$15</f>
        <v>0</v>
      </c>
      <c r="K54" s="64">
        <f>Input!$GM$15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Input!$GN$15</f>
        <v>0</v>
      </c>
      <c r="G55" s="64">
        <f>Input!$GO$15</f>
        <v>0</v>
      </c>
      <c r="H55" s="64">
        <f>Input!$GP$15</f>
        <v>0</v>
      </c>
      <c r="I55" s="64">
        <f>Input!$GQ$15</f>
        <v>0</v>
      </c>
      <c r="J55" s="64">
        <f>Input!$GR$15</f>
        <v>0</v>
      </c>
      <c r="K55" s="64">
        <f>Input!$GS$15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186488139</v>
      </c>
      <c r="G56" s="86">
        <f t="shared" ref="G56:L56" si="5">SUM(G46:G55)</f>
        <v>247741082</v>
      </c>
      <c r="H56" s="86">
        <f t="shared" si="5"/>
        <v>43877532</v>
      </c>
      <c r="I56" s="86">
        <f t="shared" si="5"/>
        <v>126284991</v>
      </c>
      <c r="J56" s="86">
        <f t="shared" si="5"/>
        <v>194527930</v>
      </c>
      <c r="K56" s="86">
        <f t="shared" si="5"/>
        <v>168756892</v>
      </c>
      <c r="L56" s="86">
        <f t="shared" si="5"/>
        <v>967676566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372976278</v>
      </c>
      <c r="G63" s="114">
        <f t="shared" si="6"/>
        <v>495482164</v>
      </c>
      <c r="H63" s="114">
        <f t="shared" si="6"/>
        <v>87755064</v>
      </c>
      <c r="I63" s="114">
        <f t="shared" si="6"/>
        <v>252569982</v>
      </c>
      <c r="J63" s="114">
        <f t="shared" si="6"/>
        <v>389055860</v>
      </c>
      <c r="K63" s="114">
        <f t="shared" si="6"/>
        <v>337513784</v>
      </c>
      <c r="L63" s="114">
        <f t="shared" si="6"/>
        <v>1935353132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1021150459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Input!E15+Input!GT15+Input!GU15+Input!GV15</f>
        <v>1987399728</v>
      </c>
      <c r="N65" s="20"/>
    </row>
    <row r="66" spans="1:14" ht="15.75" customHeight="1">
      <c r="G66" s="512">
        <f>G28+G23</f>
        <v>231905757</v>
      </c>
      <c r="H66" s="512">
        <f>H28+H23</f>
        <v>39369206</v>
      </c>
      <c r="L66" s="191">
        <f>SUM(L63:L65)</f>
        <v>4943903319</v>
      </c>
    </row>
    <row r="67" spans="1:14" ht="15.75" customHeight="1">
      <c r="H67" s="512">
        <f>H66+G66</f>
        <v>271274963</v>
      </c>
    </row>
    <row r="69" spans="1:14" ht="15.75" customHeight="1">
      <c r="L69" s="3" t="str">
        <f>IF(L66&lt;&gt;(Input!$D$15),"Error","Input Balanced")</f>
        <v>Input Balanced</v>
      </c>
    </row>
    <row r="73" spans="1:14" ht="15.75" customHeight="1">
      <c r="L73" s="219"/>
    </row>
  </sheetData>
  <mergeCells count="3">
    <mergeCell ref="B6:L6"/>
    <mergeCell ref="H10:J10"/>
    <mergeCell ref="F20:J20"/>
  </mergeCells>
  <conditionalFormatting sqref="O27:O28">
    <cfRule type="expression" dxfId="38" priority="3">
      <formula>$O$28&lt;&gt;0</formula>
    </cfRule>
  </conditionalFormatting>
  <conditionalFormatting sqref="H10:J10">
    <cfRule type="expression" dxfId="37" priority="1">
      <formula>$O$10&lt;&gt;0</formula>
    </cfRule>
  </conditionalFormatting>
  <conditionalFormatting sqref="F20:J20">
    <cfRule type="expression" dxfId="36" priority="5">
      <formula>OR($S$17&lt;&gt;0,$S$43&lt;&gt;0,$S$56&lt;&gt;0)</formula>
    </cfRule>
  </conditionalFormatting>
  <hyperlinks>
    <hyperlink ref="L1" location="Index!A1" display="Return to Index" xr:uid="{00000000-0004-0000-0D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1"/>
    <pageSetUpPr fitToPage="1"/>
  </sheetPr>
  <dimension ref="A1:AB69"/>
  <sheetViews>
    <sheetView showGridLines="0" topLeftCell="A22" zoomScale="80" zoomScaleNormal="80" workbookViewId="0">
      <selection activeCell="O48" sqref="O48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568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18423287</v>
      </c>
      <c r="L8" s="23">
        <f>Input!$I$16</f>
        <v>18423287</v>
      </c>
      <c r="N8" s="115"/>
      <c r="O8" s="116"/>
      <c r="P8" s="19"/>
      <c r="Q8" s="19"/>
      <c r="R8" s="19"/>
      <c r="S8" s="19"/>
      <c r="T8" s="19"/>
      <c r="AB8" s="24">
        <f>SUM(C8:L8)</f>
        <v>36846574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Input!$G$16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18423287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18423287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Input!$H$16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2145774</v>
      </c>
      <c r="L13" s="36">
        <f>Input!$J$16</f>
        <v>2145774</v>
      </c>
      <c r="N13" s="37"/>
      <c r="O13" s="119"/>
      <c r="AB13" s="24">
        <f>SUM(C13:L13)</f>
        <v>4291548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695854</v>
      </c>
      <c r="L14" s="36">
        <f>Input!$K$16</f>
        <v>695854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1391708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Input!$L$16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Input!$M$16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21264915</v>
      </c>
      <c r="L17" s="46">
        <f>SUM(L8:L16)</f>
        <v>21264915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Input!$N$16</f>
        <v>881984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Input!$O$16</f>
        <v>326751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Input!$P$16</f>
        <v>1389883</v>
      </c>
      <c r="G22" s="56">
        <f>Input!$Q$16</f>
        <v>0</v>
      </c>
      <c r="H22" s="56">
        <f>Input!$R$16</f>
        <v>0</v>
      </c>
      <c r="I22" s="56">
        <f>Input!$S$16</f>
        <v>0</v>
      </c>
      <c r="J22" s="56">
        <f>Input!$T$16</f>
        <v>0</v>
      </c>
      <c r="K22" s="56">
        <f>Input!$U$16</f>
        <v>0</v>
      </c>
      <c r="L22" s="57">
        <f>SUM(F22:K22)</f>
        <v>1389883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2779766</v>
      </c>
    </row>
    <row r="23" spans="1:28" ht="15.75" customHeight="1">
      <c r="B23" s="63" t="s">
        <v>21</v>
      </c>
      <c r="C23" s="21"/>
      <c r="D23" s="21"/>
      <c r="F23" s="64">
        <f>Input!$V$16</f>
        <v>0</v>
      </c>
      <c r="G23" s="64">
        <f>Input!$W$16</f>
        <v>0</v>
      </c>
      <c r="H23" s="64">
        <f>Input!$X$16</f>
        <v>0</v>
      </c>
      <c r="I23" s="64">
        <f>Input!$Y$16</f>
        <v>0</v>
      </c>
      <c r="J23" s="64">
        <f>Input!$Z$16</f>
        <v>0</v>
      </c>
      <c r="K23" s="64">
        <f>Input!$AA$16</f>
        <v>0</v>
      </c>
      <c r="L23" s="65">
        <f t="shared" ref="L23:L42" si="2">SUM(F23:K23)</f>
        <v>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>
        <f>Input!$AB$16</f>
        <v>0</v>
      </c>
      <c r="G24" s="64">
        <f>Input!$AC$16</f>
        <v>0</v>
      </c>
      <c r="H24" s="64">
        <f>Input!$AD$16</f>
        <v>0</v>
      </c>
      <c r="I24" s="64">
        <f>Input!$AE$16</f>
        <v>0</v>
      </c>
      <c r="J24" s="64">
        <f>Input!$AF$16</f>
        <v>0</v>
      </c>
      <c r="K24" s="64">
        <f>Input!$AG$16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Input!$AH$16</f>
        <v>0</v>
      </c>
      <c r="G25" s="64">
        <f>Input!$AI$16</f>
        <v>0</v>
      </c>
      <c r="H25" s="64">
        <f>Input!$AJ$16</f>
        <v>0</v>
      </c>
      <c r="I25" s="64">
        <f>Input!$AK$16</f>
        <v>0</v>
      </c>
      <c r="J25" s="64">
        <f>Input!$AL$16</f>
        <v>0</v>
      </c>
      <c r="K25" s="64">
        <f>Input!$AM$16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Input!$AN$16</f>
        <v>0</v>
      </c>
      <c r="G26" s="64">
        <f>Input!$AO$16</f>
        <v>0</v>
      </c>
      <c r="H26" s="64">
        <f>Input!$AP$16</f>
        <v>0</v>
      </c>
      <c r="I26" s="64">
        <f>Input!$AQ$16</f>
        <v>0</v>
      </c>
      <c r="J26" s="64">
        <f>Input!$AR$16</f>
        <v>0</v>
      </c>
      <c r="K26" s="64">
        <f>Input!$AS$16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Input!$AT$16</f>
        <v>0</v>
      </c>
      <c r="G27" s="64">
        <f>Input!$AU$16</f>
        <v>0</v>
      </c>
      <c r="H27" s="64">
        <f>Input!$AV$16</f>
        <v>0</v>
      </c>
      <c r="I27" s="64">
        <f>Input!$AW$16</f>
        <v>0</v>
      </c>
      <c r="J27" s="64">
        <f>Input!$AX$16</f>
        <v>0</v>
      </c>
      <c r="K27" s="64">
        <f>Input!$AY$16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Input!$AZ$16</f>
        <v>6342152</v>
      </c>
      <c r="G28" s="64">
        <f>Input!$BA$16</f>
        <v>1639412</v>
      </c>
      <c r="H28" s="64">
        <f>Input!$BB$16</f>
        <v>2382434</v>
      </c>
      <c r="I28" s="64">
        <f>Input!$BC$16</f>
        <v>5581364</v>
      </c>
      <c r="J28" s="64">
        <f>Input!$BD$16</f>
        <v>251694</v>
      </c>
      <c r="K28" s="64">
        <f>Input!$BE$16</f>
        <v>3677976</v>
      </c>
      <c r="L28" s="65">
        <f t="shared" si="2"/>
        <v>19875032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Input!$BF$16</f>
        <v>0</v>
      </c>
      <c r="G29" s="64">
        <f>Input!$BG$16</f>
        <v>0</v>
      </c>
      <c r="H29" s="64">
        <f>Input!$BH$16</f>
        <v>0</v>
      </c>
      <c r="I29" s="64">
        <f>Input!$BI$16</f>
        <v>0</v>
      </c>
      <c r="J29" s="64">
        <f>Input!$BJ$16</f>
        <v>0</v>
      </c>
      <c r="K29" s="64">
        <f>Input!$BK$16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Input!$BL$16</f>
        <v>0</v>
      </c>
      <c r="G30" s="64">
        <f>Input!$BM$16</f>
        <v>0</v>
      </c>
      <c r="H30" s="64">
        <f>Input!$BN$16</f>
        <v>0</v>
      </c>
      <c r="I30" s="64">
        <f>Input!$BO$16</f>
        <v>0</v>
      </c>
      <c r="J30" s="64">
        <f>Input!$BP$16</f>
        <v>0</v>
      </c>
      <c r="K30" s="64">
        <f>Input!$BQ$16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Input!$BR$16</f>
        <v>0</v>
      </c>
      <c r="G31" s="64">
        <f>Input!$BS$16</f>
        <v>0</v>
      </c>
      <c r="H31" s="64">
        <f>Input!$BT$16</f>
        <v>0</v>
      </c>
      <c r="I31" s="64">
        <f>Input!$BU$16</f>
        <v>0</v>
      </c>
      <c r="J31" s="64">
        <f>Input!$BV$16</f>
        <v>0</v>
      </c>
      <c r="K31" s="64">
        <f>Input!$BW$16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Input!$BX$16</f>
        <v>0</v>
      </c>
      <c r="G32" s="64">
        <f>Input!$BY$16</f>
        <v>0</v>
      </c>
      <c r="H32" s="64">
        <f>Input!$BZ$16</f>
        <v>0</v>
      </c>
      <c r="I32" s="64">
        <f>Input!$CA$16</f>
        <v>0</v>
      </c>
      <c r="J32" s="64">
        <f>Input!$CB$16</f>
        <v>0</v>
      </c>
      <c r="K32" s="64">
        <f>Input!$CC$16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Input!$CD$16</f>
        <v>0</v>
      </c>
      <c r="G33" s="64">
        <f>Input!$CE$16</f>
        <v>0</v>
      </c>
      <c r="H33" s="64">
        <f>Input!$CF$16</f>
        <v>0</v>
      </c>
      <c r="I33" s="64">
        <f>Input!$CG$16</f>
        <v>0</v>
      </c>
      <c r="J33" s="64">
        <f>Input!$CH$16</f>
        <v>0</v>
      </c>
      <c r="K33" s="64">
        <f>Input!$CI$16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Input!$CJ$16</f>
        <v>0</v>
      </c>
      <c r="G34" s="64">
        <f>Input!$CK$16</f>
        <v>0</v>
      </c>
      <c r="H34" s="64">
        <f>Input!$CL$16</f>
        <v>0</v>
      </c>
      <c r="I34" s="64">
        <f>Input!$CM$16</f>
        <v>0</v>
      </c>
      <c r="J34" s="64">
        <f>Input!$CN$16</f>
        <v>0</v>
      </c>
      <c r="K34" s="64">
        <f>Input!$CO$16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Input!$CP$16</f>
        <v>0</v>
      </c>
      <c r="G35" s="64">
        <f>Input!$CQ$16</f>
        <v>0</v>
      </c>
      <c r="H35" s="64">
        <f>Input!$CR$16</f>
        <v>0</v>
      </c>
      <c r="I35" s="64">
        <f>Input!$CS$16</f>
        <v>0</v>
      </c>
      <c r="J35" s="64">
        <f>Input!$CT$16</f>
        <v>0</v>
      </c>
      <c r="K35" s="64">
        <f>Input!$CU$16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Input!$CV$16</f>
        <v>0</v>
      </c>
      <c r="G36" s="64">
        <f>Input!$CW$16</f>
        <v>0</v>
      </c>
      <c r="H36" s="64">
        <f>Input!$CX$16</f>
        <v>0</v>
      </c>
      <c r="I36" s="64">
        <f>Input!$CY$16</f>
        <v>0</v>
      </c>
      <c r="J36" s="64">
        <f>Input!$CZ$16</f>
        <v>0</v>
      </c>
      <c r="K36" s="64">
        <f>Input!$DA$16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Input!$DB$16</f>
        <v>0</v>
      </c>
      <c r="G37" s="64">
        <f>Input!$DC$16</f>
        <v>0</v>
      </c>
      <c r="H37" s="64">
        <f>Input!$DD$16</f>
        <v>0</v>
      </c>
      <c r="I37" s="64">
        <f>Input!$DE$16</f>
        <v>0</v>
      </c>
      <c r="J37" s="64">
        <f>Input!$DF$16</f>
        <v>0</v>
      </c>
      <c r="K37" s="64">
        <f>Input!$DG$16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Input!$DH$16</f>
        <v>0</v>
      </c>
      <c r="G38" s="64">
        <f>Input!$DI$16</f>
        <v>0</v>
      </c>
      <c r="H38" s="64">
        <f>Input!$DJ$16</f>
        <v>0</v>
      </c>
      <c r="I38" s="64">
        <f>Input!$DK$16</f>
        <v>0</v>
      </c>
      <c r="J38" s="64">
        <f>Input!$DL$16</f>
        <v>0</v>
      </c>
      <c r="K38" s="64">
        <f>Input!$DM$16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Input!$DN$16</f>
        <v>0</v>
      </c>
      <c r="G39" s="64">
        <f>Input!$DO$16</f>
        <v>0</v>
      </c>
      <c r="H39" s="64">
        <f>Input!$DP$16</f>
        <v>0</v>
      </c>
      <c r="I39" s="64">
        <f>Input!$DQ$16</f>
        <v>0</v>
      </c>
      <c r="J39" s="64">
        <f>Input!$DR$16</f>
        <v>0</v>
      </c>
      <c r="K39" s="64">
        <f>Input!$DS$16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Input!$DT$16</f>
        <v>0</v>
      </c>
      <c r="G40" s="64">
        <f>Input!$DU$16</f>
        <v>0</v>
      </c>
      <c r="H40" s="64">
        <f>Input!$DV$16</f>
        <v>0</v>
      </c>
      <c r="I40" s="64">
        <f>Input!$DW$16</f>
        <v>0</v>
      </c>
      <c r="J40" s="64">
        <f>Input!$DX$16</f>
        <v>0</v>
      </c>
      <c r="K40" s="64">
        <f>Input!$DY$16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Input!$DZ$16</f>
        <v>0</v>
      </c>
      <c r="G41" s="64">
        <f>Input!$EA$16</f>
        <v>0</v>
      </c>
      <c r="H41" s="64">
        <f>Input!$EB$16</f>
        <v>0</v>
      </c>
      <c r="I41" s="64">
        <f>Input!$EC$16</f>
        <v>0</v>
      </c>
      <c r="J41" s="64">
        <f>Input!$ED$16</f>
        <v>0</v>
      </c>
      <c r="K41" s="64">
        <f>Input!$EE$16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Input!$EF$16</f>
        <v>0</v>
      </c>
      <c r="G42" s="84">
        <f>Input!$EG$16</f>
        <v>0</v>
      </c>
      <c r="H42" s="84">
        <f>Input!$EH$16</f>
        <v>0</v>
      </c>
      <c r="I42" s="84">
        <f>Input!$EI$16</f>
        <v>0</v>
      </c>
      <c r="J42" s="84">
        <f>Input!$EJ$16</f>
        <v>0</v>
      </c>
      <c r="K42" s="84">
        <f>Input!$EK$16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7732035</v>
      </c>
      <c r="G43" s="86">
        <f t="shared" si="3"/>
        <v>1639412</v>
      </c>
      <c r="H43" s="86">
        <f t="shared" si="3"/>
        <v>2382434</v>
      </c>
      <c r="I43" s="86">
        <f t="shared" si="3"/>
        <v>5581364</v>
      </c>
      <c r="J43" s="86">
        <f t="shared" si="3"/>
        <v>251694</v>
      </c>
      <c r="K43" s="86">
        <f t="shared" si="3"/>
        <v>3677976</v>
      </c>
      <c r="L43" s="87">
        <f t="shared" si="3"/>
        <v>21264915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2779766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4021846</v>
      </c>
      <c r="I44" s="53"/>
      <c r="J44" s="329" t="s">
        <v>450</v>
      </c>
      <c r="K44" s="330">
        <f>K43+J43</f>
        <v>3929670</v>
      </c>
      <c r="L44" s="329" t="s">
        <v>451</v>
      </c>
      <c r="M44" s="331"/>
      <c r="N44" s="332">
        <f>K44+F43</f>
        <v>11661705</v>
      </c>
      <c r="O44" s="333">
        <f>ROUND((N44/P44)*100,2)</f>
        <v>18.91</v>
      </c>
      <c r="P44" s="93">
        <f>Input!$GT$16</f>
        <v>61678392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Input!$EL$16</f>
        <v>0</v>
      </c>
      <c r="G46" s="64">
        <f>Input!$EM$16</f>
        <v>0</v>
      </c>
      <c r="H46" s="64">
        <f>Input!$EN$16</f>
        <v>0</v>
      </c>
      <c r="I46" s="64">
        <f>Input!$EO$16</f>
        <v>0</v>
      </c>
      <c r="J46" s="64">
        <f>Input!$EP$16</f>
        <v>0</v>
      </c>
      <c r="K46" s="64">
        <f>Input!$EQ$16</f>
        <v>0</v>
      </c>
      <c r="L46" s="57">
        <f>SUM(F46:K46)</f>
        <v>0</v>
      </c>
      <c r="N46" s="9"/>
      <c r="O46" s="358" t="s">
        <v>457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>
        <f>Input!$ER$16</f>
        <v>0</v>
      </c>
      <c r="G47" s="64">
        <f>Input!$ES$16</f>
        <v>0</v>
      </c>
      <c r="H47" s="64">
        <f>Input!$ET$16</f>
        <v>0</v>
      </c>
      <c r="I47" s="64">
        <f>Input!$EU$16</f>
        <v>0</v>
      </c>
      <c r="J47" s="64">
        <f>Input!$EV$16</f>
        <v>0</v>
      </c>
      <c r="K47" s="64">
        <f>Input!$EW$16</f>
        <v>0</v>
      </c>
      <c r="L47" s="65">
        <f t="shared" ref="L47:L55" si="4">SUM(F47:K47)</f>
        <v>0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Input!$EX$16</f>
        <v>0</v>
      </c>
      <c r="G48" s="64">
        <f>Input!$EY$16</f>
        <v>0</v>
      </c>
      <c r="H48" s="64">
        <f>Input!$EZ$16</f>
        <v>0</v>
      </c>
      <c r="I48" s="64">
        <f>Input!$FA$16</f>
        <v>0</v>
      </c>
      <c r="J48" s="64">
        <f>Input!$FB$16</f>
        <v>0</v>
      </c>
      <c r="K48" s="64">
        <f>Input!$FC$16</f>
        <v>0</v>
      </c>
      <c r="L48" s="65">
        <f t="shared" si="4"/>
        <v>0</v>
      </c>
      <c r="N48" s="97"/>
      <c r="O48" s="341">
        <f>FTSE!$P$33</f>
        <v>0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Input!$FD$16</f>
        <v>0</v>
      </c>
      <c r="G49" s="64">
        <f>Input!$FE$16</f>
        <v>0</v>
      </c>
      <c r="H49" s="64">
        <f>Input!$FF$16</f>
        <v>0</v>
      </c>
      <c r="I49" s="64">
        <f>Input!$FG$16</f>
        <v>0</v>
      </c>
      <c r="J49" s="64">
        <f>Input!$FH$16</f>
        <v>0</v>
      </c>
      <c r="K49" s="64">
        <f>Input!$FI$16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Input!$FJ$16</f>
        <v>0</v>
      </c>
      <c r="G50" s="64">
        <f>Input!$FK$16</f>
        <v>0</v>
      </c>
      <c r="H50" s="64">
        <f>Input!$FL$16</f>
        <v>0</v>
      </c>
      <c r="I50" s="64">
        <f>Input!$FM$16</f>
        <v>0</v>
      </c>
      <c r="J50" s="64">
        <f>Input!$FN$16</f>
        <v>0</v>
      </c>
      <c r="K50" s="64">
        <f>Input!$FO$16</f>
        <v>0</v>
      </c>
      <c r="L50" s="65">
        <f t="shared" si="4"/>
        <v>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Input!$FP$16</f>
        <v>0</v>
      </c>
      <c r="G51" s="64">
        <f>Input!$FQ$16</f>
        <v>0</v>
      </c>
      <c r="H51" s="64">
        <f>Input!$FR$16</f>
        <v>0</v>
      </c>
      <c r="I51" s="64">
        <f>Input!$FS$16</f>
        <v>0</v>
      </c>
      <c r="J51" s="64">
        <f>Input!$FT$16</f>
        <v>0</v>
      </c>
      <c r="K51" s="64">
        <f>Input!$FU$16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Input!$FV$16</f>
        <v>0</v>
      </c>
      <c r="G52" s="64">
        <f>Input!$FW$16</f>
        <v>0</v>
      </c>
      <c r="H52" s="64">
        <f>Input!$FX$16</f>
        <v>0</v>
      </c>
      <c r="I52" s="64">
        <f>Input!$FY$16</f>
        <v>0</v>
      </c>
      <c r="J52" s="64">
        <f>Input!$FZ$16</f>
        <v>0</v>
      </c>
      <c r="K52" s="64">
        <f>Input!$GA$16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Input!$GB$16</f>
        <v>0</v>
      </c>
      <c r="G53" s="64">
        <f>Input!$GC$16</f>
        <v>0</v>
      </c>
      <c r="H53" s="64">
        <f>Input!$GD$16</f>
        <v>0</v>
      </c>
      <c r="I53" s="64">
        <f>Input!$GE$16</f>
        <v>0</v>
      </c>
      <c r="J53" s="64">
        <f>Input!$GF$16</f>
        <v>0</v>
      </c>
      <c r="K53" s="64">
        <f>Input!$GG$16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Input!$GH$16</f>
        <v>0</v>
      </c>
      <c r="G54" s="64">
        <f>Input!$GI$16</f>
        <v>0</v>
      </c>
      <c r="H54" s="64">
        <f>Input!$GJ$16</f>
        <v>0</v>
      </c>
      <c r="I54" s="64">
        <f>Input!$GK$16</f>
        <v>0</v>
      </c>
      <c r="J54" s="64">
        <f>Input!$GL$16</f>
        <v>0</v>
      </c>
      <c r="K54" s="64">
        <f>Input!$GM$16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Input!$GN$16</f>
        <v>0</v>
      </c>
      <c r="G55" s="64">
        <f>Input!$GO$16</f>
        <v>0</v>
      </c>
      <c r="H55" s="64">
        <f>Input!$GP$16</f>
        <v>0</v>
      </c>
      <c r="I55" s="64">
        <f>Input!$GQ$16</f>
        <v>0</v>
      </c>
      <c r="J55" s="64">
        <f>Input!$GR$16</f>
        <v>0</v>
      </c>
      <c r="K55" s="64">
        <f>Input!$GS$16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0</v>
      </c>
      <c r="G56" s="86">
        <f t="shared" ref="G56:L56" si="5">SUM(G46:G55)</f>
        <v>0</v>
      </c>
      <c r="H56" s="86">
        <f t="shared" si="5"/>
        <v>0</v>
      </c>
      <c r="I56" s="86">
        <f t="shared" si="5"/>
        <v>0</v>
      </c>
      <c r="J56" s="86">
        <f t="shared" si="5"/>
        <v>0</v>
      </c>
      <c r="K56" s="86">
        <f t="shared" si="5"/>
        <v>0</v>
      </c>
      <c r="L56" s="86">
        <f t="shared" si="5"/>
        <v>0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7732035</v>
      </c>
      <c r="G63" s="114">
        <f t="shared" si="6"/>
        <v>1639412</v>
      </c>
      <c r="H63" s="114">
        <f t="shared" si="6"/>
        <v>2382434</v>
      </c>
      <c r="I63" s="114">
        <f t="shared" si="6"/>
        <v>5581364</v>
      </c>
      <c r="J63" s="114">
        <f t="shared" si="6"/>
        <v>251694</v>
      </c>
      <c r="K63" s="114">
        <f t="shared" si="6"/>
        <v>3677976</v>
      </c>
      <c r="L63" s="114">
        <f t="shared" si="6"/>
        <v>21264915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22473650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Input!E16+Input!GT16+Input!GU16+Input!GV16</f>
        <v>228078578</v>
      </c>
      <c r="N65" s="20"/>
    </row>
    <row r="66" spans="1:14" ht="15.75" customHeight="1">
      <c r="G66" s="512">
        <f>G28+G23</f>
        <v>1639412</v>
      </c>
      <c r="H66" s="512">
        <f>H28+H23</f>
        <v>2382434</v>
      </c>
      <c r="L66" s="191">
        <f>SUM(L63:L65)</f>
        <v>271817143</v>
      </c>
    </row>
    <row r="67" spans="1:14" ht="15.75" customHeight="1">
      <c r="H67" s="512">
        <f>H66+G66</f>
        <v>4021846</v>
      </c>
    </row>
    <row r="69" spans="1:14" ht="15.75" customHeight="1">
      <c r="L69" s="3" t="str">
        <f>IF(L66&lt;&gt;(Input!$D$16),"Error","Input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35" priority="3">
      <formula>$O$28&lt;&gt;0</formula>
    </cfRule>
  </conditionalFormatting>
  <conditionalFormatting sqref="H10:J10">
    <cfRule type="expression" dxfId="34" priority="1">
      <formula>$O$10&lt;&gt;0</formula>
    </cfRule>
  </conditionalFormatting>
  <conditionalFormatting sqref="F20:J20">
    <cfRule type="expression" dxfId="33" priority="5">
      <formula>OR($S$17&lt;&gt;0,$S$43&lt;&gt;0,$S$56&lt;&gt;0)</formula>
    </cfRule>
  </conditionalFormatting>
  <hyperlinks>
    <hyperlink ref="L1" location="Index!A1" display="Return to Index" xr:uid="{00000000-0004-0000-0E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1"/>
    <pageSetUpPr fitToPage="1"/>
  </sheetPr>
  <dimension ref="A1:AB69"/>
  <sheetViews>
    <sheetView showGridLines="0" zoomScale="80" zoomScaleNormal="8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9.285156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334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208333974</v>
      </c>
      <c r="L8" s="23">
        <f>Input!$I$17</f>
        <v>208333974</v>
      </c>
      <c r="N8" s="115"/>
      <c r="O8" s="116"/>
      <c r="P8" s="19"/>
      <c r="Q8" s="19"/>
      <c r="R8" s="19"/>
      <c r="S8" s="19"/>
      <c r="T8" s="19"/>
      <c r="AB8" s="24">
        <f>SUM(C8:L8)</f>
        <v>416667948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Input!$G$17</f>
        <v>2217944</v>
      </c>
      <c r="L9" s="26"/>
      <c r="N9" s="115"/>
      <c r="O9" s="28"/>
      <c r="P9" s="19"/>
      <c r="Q9" s="19"/>
      <c r="R9" s="19"/>
      <c r="S9" s="19"/>
      <c r="T9" s="19"/>
      <c r="AB9" s="24">
        <f>SUM(C9:L9)</f>
        <v>2217944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210551918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210551918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Input!$H$17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11479386</v>
      </c>
      <c r="L13" s="36">
        <f>Input!$J$17</f>
        <v>11479386</v>
      </c>
      <c r="N13" s="37"/>
      <c r="O13" s="119"/>
      <c r="AB13" s="24">
        <f>SUM(C13:L13)</f>
        <v>22958772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3561753</v>
      </c>
      <c r="L14" s="36">
        <f>Input!$K$17</f>
        <v>3561753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7123506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62140714</v>
      </c>
      <c r="L15" s="36">
        <f>Input!$L$17</f>
        <v>62140714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124281428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5282408</v>
      </c>
      <c r="L16" s="36">
        <f>Input!$M$17</f>
        <v>5282408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10564816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293016179</v>
      </c>
      <c r="L17" s="46">
        <f>SUM(L8:L16)</f>
        <v>290798235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Input!$N$17</f>
        <v>153977443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Input!$O$17</f>
        <v>148204883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Input!$P$17</f>
        <v>11285</v>
      </c>
      <c r="G22" s="56">
        <f>Input!$Q$17</f>
        <v>0</v>
      </c>
      <c r="H22" s="56">
        <f>Input!$R$17</f>
        <v>0</v>
      </c>
      <c r="I22" s="56">
        <f>Input!$S$17</f>
        <v>0</v>
      </c>
      <c r="J22" s="56">
        <f>Input!$T$17</f>
        <v>0</v>
      </c>
      <c r="K22" s="56">
        <f>Input!$U$17</f>
        <v>952</v>
      </c>
      <c r="L22" s="57">
        <f>SUM(F22:K22)</f>
        <v>12237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24474</v>
      </c>
    </row>
    <row r="23" spans="1:28" ht="15.75" customHeight="1">
      <c r="B23" s="63" t="s">
        <v>21</v>
      </c>
      <c r="C23" s="21"/>
      <c r="D23" s="21"/>
      <c r="F23" s="64">
        <f>Input!$V$17</f>
        <v>14533752</v>
      </c>
      <c r="G23" s="64">
        <f>Input!$W$17</f>
        <v>1541599</v>
      </c>
      <c r="H23" s="64">
        <f>Input!$X$17</f>
        <v>2038709</v>
      </c>
      <c r="I23" s="64">
        <f>Input!$Y$17</f>
        <v>999194</v>
      </c>
      <c r="J23" s="64">
        <f>Input!$Z$17</f>
        <v>45109</v>
      </c>
      <c r="K23" s="64">
        <f>Input!$AA$17</f>
        <v>2009531</v>
      </c>
      <c r="L23" s="65">
        <f t="shared" ref="L23:L42" si="2">SUM(F23:K23)</f>
        <v>21167894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42335788</v>
      </c>
    </row>
    <row r="24" spans="1:28" ht="15.75" customHeight="1">
      <c r="B24" s="55" t="s">
        <v>22</v>
      </c>
      <c r="C24" s="21"/>
      <c r="D24" s="21"/>
      <c r="F24" s="64">
        <f>Input!$AB$17</f>
        <v>4845</v>
      </c>
      <c r="G24" s="64">
        <f>Input!$AC$17</f>
        <v>0</v>
      </c>
      <c r="H24" s="64">
        <f>Input!$AD$17</f>
        <v>0</v>
      </c>
      <c r="I24" s="64">
        <f>Input!$AE$17</f>
        <v>0</v>
      </c>
      <c r="J24" s="64">
        <f>Input!$AF$17</f>
        <v>0</v>
      </c>
      <c r="K24" s="64">
        <f>Input!$AG$17</f>
        <v>309483</v>
      </c>
      <c r="L24" s="65">
        <f t="shared" si="2"/>
        <v>314328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628656</v>
      </c>
    </row>
    <row r="25" spans="1:28" ht="15.75" customHeight="1">
      <c r="B25" s="55" t="s">
        <v>23</v>
      </c>
      <c r="C25" s="21"/>
      <c r="D25" s="21"/>
      <c r="F25" s="64">
        <f>Input!$AH$17</f>
        <v>1619755</v>
      </c>
      <c r="G25" s="64">
        <f>Input!$AI$17</f>
        <v>68470</v>
      </c>
      <c r="H25" s="64">
        <f>Input!$AJ$17</f>
        <v>0</v>
      </c>
      <c r="I25" s="64">
        <f>Input!$AK$17</f>
        <v>43641</v>
      </c>
      <c r="J25" s="64">
        <f>Input!$AL$17</f>
        <v>33626</v>
      </c>
      <c r="K25" s="64">
        <f>Input!$AM$17</f>
        <v>62253</v>
      </c>
      <c r="L25" s="65">
        <f t="shared" si="2"/>
        <v>1827745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3655490</v>
      </c>
    </row>
    <row r="26" spans="1:28" ht="15.75" customHeight="1">
      <c r="B26" s="55" t="s">
        <v>24</v>
      </c>
      <c r="C26" s="21"/>
      <c r="D26" s="21"/>
      <c r="F26" s="64">
        <f>Input!$AN$17</f>
        <v>1781</v>
      </c>
      <c r="G26" s="64">
        <f>Input!$AO$17</f>
        <v>0</v>
      </c>
      <c r="H26" s="64">
        <f>Input!$AP$17</f>
        <v>0</v>
      </c>
      <c r="I26" s="64">
        <f>Input!$AQ$17</f>
        <v>1103</v>
      </c>
      <c r="J26" s="64">
        <f>Input!$AR$17</f>
        <v>0</v>
      </c>
      <c r="K26" s="64">
        <f>Input!$AS$17</f>
        <v>8671</v>
      </c>
      <c r="L26" s="65">
        <f t="shared" si="2"/>
        <v>11555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23110</v>
      </c>
    </row>
    <row r="27" spans="1:28" ht="15.75" customHeight="1">
      <c r="B27" s="55" t="s">
        <v>25</v>
      </c>
      <c r="C27" s="21"/>
      <c r="D27" s="21"/>
      <c r="F27" s="64">
        <f>Input!$AT$17</f>
        <v>26757</v>
      </c>
      <c r="G27" s="64">
        <f>Input!$AU$17</f>
        <v>0</v>
      </c>
      <c r="H27" s="64">
        <f>Input!$AV$17</f>
        <v>0</v>
      </c>
      <c r="I27" s="64">
        <f>Input!$AW$17</f>
        <v>0</v>
      </c>
      <c r="J27" s="64">
        <f>Input!$AX$17</f>
        <v>0</v>
      </c>
      <c r="K27" s="64">
        <f>Input!$AY$17</f>
        <v>0</v>
      </c>
      <c r="L27" s="65">
        <f t="shared" si="2"/>
        <v>26757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53514</v>
      </c>
    </row>
    <row r="28" spans="1:28" ht="15.75" customHeight="1">
      <c r="B28" s="55" t="s">
        <v>26</v>
      </c>
      <c r="C28" s="21"/>
      <c r="D28" s="21"/>
      <c r="F28" s="64">
        <f>Input!$AZ$17</f>
        <v>181386654</v>
      </c>
      <c r="G28" s="64">
        <f>Input!$BA$17</f>
        <v>15086148</v>
      </c>
      <c r="H28" s="64">
        <f>Input!$BB$17</f>
        <v>4475230</v>
      </c>
      <c r="I28" s="64">
        <f>Input!$BC$17</f>
        <v>10248932</v>
      </c>
      <c r="J28" s="64">
        <f>Input!$BD$17</f>
        <v>47443318</v>
      </c>
      <c r="K28" s="64">
        <f>Input!$BE$17</f>
        <v>5345234</v>
      </c>
      <c r="L28" s="65">
        <f t="shared" si="2"/>
        <v>263985516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Input!$BF$17</f>
        <v>0</v>
      </c>
      <c r="G29" s="64">
        <f>Input!$BG$17</f>
        <v>0</v>
      </c>
      <c r="H29" s="64">
        <f>Input!$BH$17</f>
        <v>0</v>
      </c>
      <c r="I29" s="64">
        <f>Input!$BI$17</f>
        <v>0</v>
      </c>
      <c r="J29" s="64">
        <f>Input!$BJ$17</f>
        <v>0</v>
      </c>
      <c r="K29" s="64">
        <f>Input!$BK$17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Input!$BL$17</f>
        <v>954895</v>
      </c>
      <c r="G30" s="64">
        <f>Input!$BM$17</f>
        <v>0</v>
      </c>
      <c r="H30" s="64">
        <f>Input!$BN$17</f>
        <v>0</v>
      </c>
      <c r="I30" s="64">
        <f>Input!$BO$17</f>
        <v>1411</v>
      </c>
      <c r="J30" s="64">
        <f>Input!$BP$17</f>
        <v>0</v>
      </c>
      <c r="K30" s="64">
        <f>Input!$BQ$17</f>
        <v>0</v>
      </c>
      <c r="L30" s="65">
        <f t="shared" si="2"/>
        <v>956306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Input!$BR$17</f>
        <v>815525</v>
      </c>
      <c r="G31" s="64">
        <f>Input!$BS$17</f>
        <v>3346</v>
      </c>
      <c r="H31" s="64">
        <f>Input!$BT$17</f>
        <v>34724</v>
      </c>
      <c r="I31" s="64">
        <f>Input!$BU$17</f>
        <v>24608</v>
      </c>
      <c r="J31" s="64">
        <f>Input!$BV$17</f>
        <v>59829</v>
      </c>
      <c r="K31" s="64">
        <f>Input!$BW$17</f>
        <v>137038</v>
      </c>
      <c r="L31" s="65">
        <f t="shared" si="2"/>
        <v>1075070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Input!$BX$17</f>
        <v>484731</v>
      </c>
      <c r="G32" s="64">
        <f>Input!$BY$17</f>
        <v>54241</v>
      </c>
      <c r="H32" s="64">
        <f>Input!$BZ$17</f>
        <v>845006</v>
      </c>
      <c r="I32" s="64">
        <f>Input!$CA$17</f>
        <v>0</v>
      </c>
      <c r="J32" s="64">
        <f>Input!$CB$17</f>
        <v>2685</v>
      </c>
      <c r="K32" s="64">
        <f>Input!$CC$17</f>
        <v>379</v>
      </c>
      <c r="L32" s="65">
        <f t="shared" si="2"/>
        <v>1387042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Input!$CD$17</f>
        <v>0</v>
      </c>
      <c r="G33" s="64">
        <f>Input!$CE$17</f>
        <v>0</v>
      </c>
      <c r="H33" s="64">
        <f>Input!$CF$17</f>
        <v>0</v>
      </c>
      <c r="I33" s="64">
        <f>Input!$CG$17</f>
        <v>0</v>
      </c>
      <c r="J33" s="64">
        <f>Input!$CH$17</f>
        <v>0</v>
      </c>
      <c r="K33" s="64">
        <f>Input!$CI$17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Input!$CJ$17</f>
        <v>0</v>
      </c>
      <c r="G34" s="64">
        <f>Input!$CK$17</f>
        <v>0</v>
      </c>
      <c r="H34" s="64">
        <f>Input!$CL$17</f>
        <v>0</v>
      </c>
      <c r="I34" s="64">
        <f>Input!$CM$17</f>
        <v>0</v>
      </c>
      <c r="J34" s="64">
        <f>Input!$CN$17</f>
        <v>0</v>
      </c>
      <c r="K34" s="64">
        <f>Input!$CO$17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Input!$CP$17</f>
        <v>1952</v>
      </c>
      <c r="G35" s="64">
        <f>Input!$CQ$17</f>
        <v>0</v>
      </c>
      <c r="H35" s="64">
        <f>Input!$CR$17</f>
        <v>0</v>
      </c>
      <c r="I35" s="64">
        <f>Input!$CS$17</f>
        <v>31833</v>
      </c>
      <c r="J35" s="64">
        <f>Input!$CT$17</f>
        <v>0</v>
      </c>
      <c r="K35" s="64">
        <f>Input!$CU$17</f>
        <v>0</v>
      </c>
      <c r="L35" s="65">
        <f t="shared" si="2"/>
        <v>33785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Input!$CV$17</f>
        <v>0</v>
      </c>
      <c r="G36" s="64">
        <f>Input!$CW$17</f>
        <v>0</v>
      </c>
      <c r="H36" s="64">
        <f>Input!$CX$17</f>
        <v>0</v>
      </c>
      <c r="I36" s="64">
        <f>Input!$CY$17</f>
        <v>0</v>
      </c>
      <c r="J36" s="64">
        <f>Input!$CZ$17</f>
        <v>0</v>
      </c>
      <c r="K36" s="64">
        <f>Input!$DA$17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Input!$DB$17</f>
        <v>0</v>
      </c>
      <c r="G37" s="64">
        <f>Input!$DC$17</f>
        <v>0</v>
      </c>
      <c r="H37" s="64">
        <f>Input!$DD$17</f>
        <v>0</v>
      </c>
      <c r="I37" s="64">
        <f>Input!$DE$17</f>
        <v>0</v>
      </c>
      <c r="J37" s="64">
        <f>Input!$DF$17</f>
        <v>0</v>
      </c>
      <c r="K37" s="64">
        <f>Input!$DG$17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Input!$DH$17</f>
        <v>0</v>
      </c>
      <c r="G38" s="64">
        <f>Input!$DI$17</f>
        <v>0</v>
      </c>
      <c r="H38" s="64">
        <f>Input!$DJ$17</f>
        <v>0</v>
      </c>
      <c r="I38" s="64">
        <f>Input!$DK$17</f>
        <v>0</v>
      </c>
      <c r="J38" s="64">
        <f>Input!$DL$17</f>
        <v>0</v>
      </c>
      <c r="K38" s="64">
        <f>Input!$DM$17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Input!$DN$17</f>
        <v>0</v>
      </c>
      <c r="G39" s="64">
        <f>Input!$DO$17</f>
        <v>0</v>
      </c>
      <c r="H39" s="64">
        <f>Input!$DP$17</f>
        <v>0</v>
      </c>
      <c r="I39" s="64">
        <f>Input!$DQ$17</f>
        <v>0</v>
      </c>
      <c r="J39" s="64">
        <f>Input!$DR$17</f>
        <v>0</v>
      </c>
      <c r="K39" s="64">
        <f>Input!$DS$17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Input!$DT$17</f>
        <v>0</v>
      </c>
      <c r="G40" s="64">
        <f>Input!$DU$17</f>
        <v>0</v>
      </c>
      <c r="H40" s="64">
        <f>Input!$DV$17</f>
        <v>0</v>
      </c>
      <c r="I40" s="64">
        <f>Input!$DW$17</f>
        <v>0</v>
      </c>
      <c r="J40" s="64">
        <f>Input!$DX$17</f>
        <v>0</v>
      </c>
      <c r="K40" s="64">
        <f>Input!$DY$17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Input!$DZ$17</f>
        <v>0</v>
      </c>
      <c r="G41" s="64">
        <f>Input!$EA$17</f>
        <v>0</v>
      </c>
      <c r="H41" s="64">
        <f>Input!$EB$17</f>
        <v>0</v>
      </c>
      <c r="I41" s="64">
        <f>Input!$EC$17</f>
        <v>0</v>
      </c>
      <c r="J41" s="64">
        <f>Input!$ED$17</f>
        <v>0</v>
      </c>
      <c r="K41" s="64">
        <f>Input!$EE$17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Input!$EF$17</f>
        <v>0</v>
      </c>
      <c r="G42" s="84">
        <f>Input!$EG$17</f>
        <v>0</v>
      </c>
      <c r="H42" s="84">
        <f>Input!$EH$17</f>
        <v>0</v>
      </c>
      <c r="I42" s="84">
        <f>Input!$EI$17</f>
        <v>0</v>
      </c>
      <c r="J42" s="84">
        <f>Input!$EJ$17</f>
        <v>0</v>
      </c>
      <c r="K42" s="84">
        <f>Input!$EK$17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199841932</v>
      </c>
      <c r="G43" s="86">
        <f t="shared" si="3"/>
        <v>16753804</v>
      </c>
      <c r="H43" s="86">
        <f t="shared" si="3"/>
        <v>7393669</v>
      </c>
      <c r="I43" s="86">
        <f t="shared" si="3"/>
        <v>11350722</v>
      </c>
      <c r="J43" s="86">
        <f t="shared" si="3"/>
        <v>47584567</v>
      </c>
      <c r="K43" s="86">
        <f t="shared" si="3"/>
        <v>7873541</v>
      </c>
      <c r="L43" s="87">
        <f t="shared" si="3"/>
        <v>290798235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46721032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24147473</v>
      </c>
      <c r="I44" s="53"/>
      <c r="J44" s="329" t="s">
        <v>450</v>
      </c>
      <c r="K44" s="330">
        <f>K43+J43</f>
        <v>55458108</v>
      </c>
      <c r="L44" s="329" t="s">
        <v>451</v>
      </c>
      <c r="M44" s="331"/>
      <c r="N44" s="332">
        <f>K44+F43</f>
        <v>255300040</v>
      </c>
      <c r="O44" s="333">
        <f>ROUND((N44/P44)*100,2)</f>
        <v>147.44999999999999</v>
      </c>
      <c r="P44" s="93">
        <f>Input!$GT$17</f>
        <v>173148380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Input!$EL$17</f>
        <v>1656970</v>
      </c>
      <c r="G46" s="64">
        <f>Input!$EM$17</f>
        <v>0</v>
      </c>
      <c r="H46" s="64">
        <f>Input!$EN$17</f>
        <v>5334</v>
      </c>
      <c r="I46" s="64">
        <f>Input!$EO$17</f>
        <v>0</v>
      </c>
      <c r="J46" s="64">
        <f>Input!$EP$17</f>
        <v>0</v>
      </c>
      <c r="K46" s="64">
        <f>Input!$EQ$17</f>
        <v>337926</v>
      </c>
      <c r="L46" s="57">
        <f>SUM(F46:K46)</f>
        <v>2000230</v>
      </c>
      <c r="N46" s="9"/>
      <c r="O46" s="339">
        <f>ROUND(N44/O48,0)</f>
        <v>1553581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4000460</v>
      </c>
    </row>
    <row r="47" spans="1:28" ht="15.75" customHeight="1">
      <c r="A47" s="76"/>
      <c r="B47" s="55" t="s">
        <v>43</v>
      </c>
      <c r="C47" s="21"/>
      <c r="D47" s="21"/>
      <c r="F47" s="64">
        <f>Input!$ER$17</f>
        <v>2861065</v>
      </c>
      <c r="G47" s="64">
        <f>Input!$ES$17</f>
        <v>30911</v>
      </c>
      <c r="H47" s="64">
        <f>Input!$ET$17</f>
        <v>1688520</v>
      </c>
      <c r="I47" s="64">
        <f>Input!$EU$17</f>
        <v>0</v>
      </c>
      <c r="J47" s="64">
        <f>Input!$EV$17</f>
        <v>40059</v>
      </c>
      <c r="K47" s="64">
        <f>Input!$EW$17</f>
        <v>627917</v>
      </c>
      <c r="L47" s="65">
        <f t="shared" ref="L47:L55" si="4">SUM(F47:K47)</f>
        <v>5248472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Input!$EX$17</f>
        <v>2002178</v>
      </c>
      <c r="G48" s="64">
        <f>Input!$EY$17</f>
        <v>0</v>
      </c>
      <c r="H48" s="64">
        <f>Input!$EZ$17</f>
        <v>90717</v>
      </c>
      <c r="I48" s="64">
        <f>Input!$FA$17</f>
        <v>0</v>
      </c>
      <c r="J48" s="64">
        <f>Input!$FB$17</f>
        <v>0</v>
      </c>
      <c r="K48" s="64">
        <f>Input!$FC$17</f>
        <v>664388</v>
      </c>
      <c r="L48" s="65">
        <f t="shared" si="4"/>
        <v>2757283</v>
      </c>
      <c r="N48" s="97"/>
      <c r="O48" s="341">
        <f>FTSE!$P$35</f>
        <v>164.33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Input!$FD$17</f>
        <v>1649244</v>
      </c>
      <c r="G49" s="64">
        <f>Input!$FE$17</f>
        <v>0</v>
      </c>
      <c r="H49" s="64">
        <f>Input!$FF$17</f>
        <v>387922</v>
      </c>
      <c r="I49" s="64">
        <f>Input!$FG$17</f>
        <v>0</v>
      </c>
      <c r="J49" s="64">
        <f>Input!$FH$17</f>
        <v>18685</v>
      </c>
      <c r="K49" s="64">
        <f>Input!$FI$17</f>
        <v>112541</v>
      </c>
      <c r="L49" s="65">
        <f t="shared" si="4"/>
        <v>2168392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Input!$FJ$17</f>
        <v>1539533</v>
      </c>
      <c r="G50" s="64">
        <f>Input!$FK$17</f>
        <v>0</v>
      </c>
      <c r="H50" s="64">
        <f>Input!$FL$17</f>
        <v>690167</v>
      </c>
      <c r="I50" s="64">
        <f>Input!$FM$17</f>
        <v>0</v>
      </c>
      <c r="J50" s="64">
        <f>Input!$FN$17</f>
        <v>0</v>
      </c>
      <c r="K50" s="64">
        <f>Input!$FO$17</f>
        <v>0</v>
      </c>
      <c r="L50" s="65">
        <f t="shared" si="4"/>
        <v>2229700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Input!$FP$17</f>
        <v>889134</v>
      </c>
      <c r="G51" s="64">
        <f>Input!$FQ$17</f>
        <v>0</v>
      </c>
      <c r="H51" s="64">
        <f>Input!$FR$17</f>
        <v>0</v>
      </c>
      <c r="I51" s="64">
        <f>Input!$FS$17</f>
        <v>0</v>
      </c>
      <c r="J51" s="64">
        <f>Input!$FT$17</f>
        <v>0</v>
      </c>
      <c r="K51" s="64">
        <f>Input!$FU$17</f>
        <v>0</v>
      </c>
      <c r="L51" s="65">
        <f t="shared" si="4"/>
        <v>889134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Input!$FV$17</f>
        <v>0</v>
      </c>
      <c r="G52" s="64">
        <f>Input!$FW$17</f>
        <v>0</v>
      </c>
      <c r="H52" s="64">
        <f>Input!$FX$17</f>
        <v>0</v>
      </c>
      <c r="I52" s="64">
        <f>Input!$FY$17</f>
        <v>0</v>
      </c>
      <c r="J52" s="64">
        <f>Input!$FZ$17</f>
        <v>0</v>
      </c>
      <c r="K52" s="64">
        <f>Input!$GA$17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Input!$GB$17</f>
        <v>0</v>
      </c>
      <c r="G53" s="64">
        <f>Input!$GC$17</f>
        <v>0</v>
      </c>
      <c r="H53" s="64">
        <f>Input!$GD$17</f>
        <v>0</v>
      </c>
      <c r="I53" s="64">
        <f>Input!$GE$17</f>
        <v>0</v>
      </c>
      <c r="J53" s="64">
        <f>Input!$GF$17</f>
        <v>0</v>
      </c>
      <c r="K53" s="64">
        <f>Input!$GG$17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Input!$GH$17</f>
        <v>0</v>
      </c>
      <c r="G54" s="64">
        <f>Input!$GI$17</f>
        <v>0</v>
      </c>
      <c r="H54" s="64">
        <f>Input!$GJ$17</f>
        <v>0</v>
      </c>
      <c r="I54" s="64">
        <f>Input!$GK$17</f>
        <v>0</v>
      </c>
      <c r="J54" s="64">
        <f>Input!$GL$17</f>
        <v>0</v>
      </c>
      <c r="K54" s="64">
        <f>Input!$GM$17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Input!$GN$17</f>
        <v>0</v>
      </c>
      <c r="G55" s="64">
        <f>Input!$GO$17</f>
        <v>0</v>
      </c>
      <c r="H55" s="64">
        <f>Input!$GP$17</f>
        <v>0</v>
      </c>
      <c r="I55" s="64">
        <f>Input!$GQ$17</f>
        <v>0</v>
      </c>
      <c r="J55" s="64">
        <f>Input!$GR$17</f>
        <v>0</v>
      </c>
      <c r="K55" s="64">
        <f>Input!$GS$17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10598124</v>
      </c>
      <c r="G56" s="86">
        <f t="shared" ref="G56:L56" si="5">SUM(G46:G55)</f>
        <v>30911</v>
      </c>
      <c r="H56" s="86">
        <f t="shared" si="5"/>
        <v>2862660</v>
      </c>
      <c r="I56" s="86">
        <f t="shared" si="5"/>
        <v>0</v>
      </c>
      <c r="J56" s="86">
        <f t="shared" si="5"/>
        <v>58744</v>
      </c>
      <c r="K56" s="86">
        <f t="shared" si="5"/>
        <v>1742772</v>
      </c>
      <c r="L56" s="86">
        <f t="shared" si="5"/>
        <v>15293211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4000460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210440056</v>
      </c>
      <c r="G63" s="114">
        <f t="shared" si="6"/>
        <v>16784715</v>
      </c>
      <c r="H63" s="114">
        <f t="shared" si="6"/>
        <v>10256329</v>
      </c>
      <c r="I63" s="114">
        <f t="shared" si="6"/>
        <v>11350722</v>
      </c>
      <c r="J63" s="114">
        <f t="shared" si="6"/>
        <v>47643311</v>
      </c>
      <c r="K63" s="114">
        <f t="shared" si="6"/>
        <v>9616313</v>
      </c>
      <c r="L63" s="114">
        <f t="shared" si="6"/>
        <v>306091446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595198505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Input!E17+Input!GT17+Input!GU17+Input!GV17</f>
        <v>815514235</v>
      </c>
      <c r="N65" s="20"/>
    </row>
    <row r="66" spans="1:14" ht="15.75" customHeight="1">
      <c r="G66" s="512">
        <f>G28+G23</f>
        <v>16627747</v>
      </c>
      <c r="H66" s="512">
        <f>H28+H23</f>
        <v>6513939</v>
      </c>
      <c r="L66" s="191">
        <f>SUM(L63:L65)</f>
        <v>1716804186</v>
      </c>
    </row>
    <row r="67" spans="1:14" ht="15.75" customHeight="1">
      <c r="H67" s="512">
        <f>H66+G66</f>
        <v>23141686</v>
      </c>
    </row>
    <row r="69" spans="1:14" ht="15.75" customHeight="1">
      <c r="L69" s="3" t="str">
        <f>IF(L66&lt;&gt;(Input!$D$17),"Error","Input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32" priority="3">
      <formula>$O$28&lt;&gt;0</formula>
    </cfRule>
  </conditionalFormatting>
  <conditionalFormatting sqref="H10:J10">
    <cfRule type="expression" dxfId="31" priority="1">
      <formula>$O$10&lt;&gt;0</formula>
    </cfRule>
  </conditionalFormatting>
  <conditionalFormatting sqref="F20:J20">
    <cfRule type="expression" dxfId="30" priority="5">
      <formula>OR($S$17&lt;&gt;0,$S$43&lt;&gt;0,$S$56&lt;&gt;0)</formula>
    </cfRule>
  </conditionalFormatting>
  <hyperlinks>
    <hyperlink ref="L1" location="Index!A1" display="Return to Index" xr:uid="{00000000-0004-0000-0F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1"/>
    <pageSetUpPr fitToPage="1"/>
  </sheetPr>
  <dimension ref="A1:AB69"/>
  <sheetViews>
    <sheetView showGridLines="0" zoomScale="80" zoomScaleNormal="80" workbookViewId="0">
      <selection activeCell="B2" sqref="B2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714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N1" s="258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34125246</v>
      </c>
      <c r="L8" s="23">
        <f>Input!$I$18</f>
        <v>34125246</v>
      </c>
      <c r="N8" s="115"/>
      <c r="O8" s="116"/>
      <c r="P8" s="19"/>
      <c r="Q8" s="19"/>
      <c r="R8" s="19"/>
      <c r="S8" s="19"/>
      <c r="T8" s="19"/>
      <c r="AB8" s="24">
        <f>SUM(C8:L8)</f>
        <v>68250492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Input!$G$18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34125246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34125246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Input!$H$18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7231240</v>
      </c>
      <c r="L13" s="36">
        <f>Input!$J$18</f>
        <v>7231240</v>
      </c>
      <c r="N13" s="37"/>
      <c r="O13" s="119"/>
      <c r="AB13" s="24">
        <f>SUM(C13:L13)</f>
        <v>14462480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3813822</v>
      </c>
      <c r="L14" s="36">
        <f>Input!$K$18</f>
        <v>3813822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7627644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Input!$L$18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Input!$M$18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45170308</v>
      </c>
      <c r="L17" s="46">
        <f>SUM(L8:L16)</f>
        <v>45170308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Input!$N$18</f>
        <v>0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Input!$O$18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Input!$P$18</f>
        <v>0</v>
      </c>
      <c r="G22" s="56">
        <f>Input!$Q$18</f>
        <v>0</v>
      </c>
      <c r="H22" s="56">
        <f>Input!$R$18</f>
        <v>0</v>
      </c>
      <c r="I22" s="56">
        <f>Input!$S$18</f>
        <v>0</v>
      </c>
      <c r="J22" s="56">
        <f>Input!$T$18</f>
        <v>0</v>
      </c>
      <c r="K22" s="56">
        <f>Input!$U$18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Input!$V$18</f>
        <v>13825432</v>
      </c>
      <c r="G23" s="64">
        <f>Input!$W$18</f>
        <v>6243228</v>
      </c>
      <c r="H23" s="64">
        <f>Input!$X$18</f>
        <v>381557</v>
      </c>
      <c r="I23" s="64">
        <f>Input!$Y$18</f>
        <v>2340501</v>
      </c>
      <c r="J23" s="64">
        <f>Input!$Z$18</f>
        <v>151805</v>
      </c>
      <c r="K23" s="64">
        <f>Input!$AA$18</f>
        <v>938795</v>
      </c>
      <c r="L23" s="65">
        <f t="shared" ref="L23:L42" si="2">SUM(F23:K23)</f>
        <v>23881318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47762636</v>
      </c>
    </row>
    <row r="24" spans="1:28" ht="15.75" customHeight="1">
      <c r="B24" s="55" t="s">
        <v>22</v>
      </c>
      <c r="C24" s="21"/>
      <c r="D24" s="21"/>
      <c r="F24" s="64">
        <f>Input!$AB$18</f>
        <v>0</v>
      </c>
      <c r="G24" s="64">
        <f>Input!$AC$18</f>
        <v>0</v>
      </c>
      <c r="H24" s="64">
        <f>Input!$AD$18</f>
        <v>0</v>
      </c>
      <c r="I24" s="64">
        <f>Input!$AE$18</f>
        <v>0</v>
      </c>
      <c r="J24" s="64">
        <f>Input!$AF$18</f>
        <v>0</v>
      </c>
      <c r="K24" s="64">
        <f>Input!$AG$18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Input!$AH$18</f>
        <v>0</v>
      </c>
      <c r="G25" s="64">
        <f>Input!$AI$18</f>
        <v>0</v>
      </c>
      <c r="H25" s="64">
        <f>Input!$AJ$18</f>
        <v>0</v>
      </c>
      <c r="I25" s="64">
        <f>Input!$AK$18</f>
        <v>0</v>
      </c>
      <c r="J25" s="64">
        <f>Input!$AL$18</f>
        <v>0</v>
      </c>
      <c r="K25" s="64">
        <f>Input!$AM$18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Input!$AN$18</f>
        <v>0</v>
      </c>
      <c r="G26" s="64">
        <f>Input!$AO$18</f>
        <v>0</v>
      </c>
      <c r="H26" s="64">
        <f>Input!$AP$18</f>
        <v>0</v>
      </c>
      <c r="I26" s="64">
        <f>Input!$AQ$18</f>
        <v>0</v>
      </c>
      <c r="J26" s="64">
        <f>Input!$AR$18</f>
        <v>0</v>
      </c>
      <c r="K26" s="64">
        <f>Input!$AS$18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Input!$AT$18</f>
        <v>0</v>
      </c>
      <c r="G27" s="64">
        <f>Input!$AU$18</f>
        <v>0</v>
      </c>
      <c r="H27" s="64">
        <f>Input!$AV$18</f>
        <v>0</v>
      </c>
      <c r="I27" s="64">
        <f>Input!$AW$18</f>
        <v>0</v>
      </c>
      <c r="J27" s="64">
        <f>Input!$AX$18</f>
        <v>0</v>
      </c>
      <c r="K27" s="64">
        <f>Input!$AY$18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Input!$AZ$18</f>
        <v>12091875</v>
      </c>
      <c r="G28" s="64">
        <f>Input!$BA$18</f>
        <v>3909661</v>
      </c>
      <c r="H28" s="64">
        <f>Input!$BB$18</f>
        <v>88029</v>
      </c>
      <c r="I28" s="64">
        <f>Input!$BC$18</f>
        <v>1772546</v>
      </c>
      <c r="J28" s="64">
        <f>Input!$BD$18</f>
        <v>1310848</v>
      </c>
      <c r="K28" s="64">
        <f>Input!$BE$18</f>
        <v>2116031</v>
      </c>
      <c r="L28" s="65">
        <f t="shared" si="2"/>
        <v>21288990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Input!$BF$18</f>
        <v>0</v>
      </c>
      <c r="G29" s="64">
        <f>Input!$BG$18</f>
        <v>0</v>
      </c>
      <c r="H29" s="64">
        <f>Input!$BH$18</f>
        <v>0</v>
      </c>
      <c r="I29" s="64">
        <f>Input!$BI$18</f>
        <v>0</v>
      </c>
      <c r="J29" s="64">
        <f>Input!$BJ$18</f>
        <v>0</v>
      </c>
      <c r="K29" s="64">
        <f>Input!$BK$18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Input!$BL$18</f>
        <v>0</v>
      </c>
      <c r="G30" s="64">
        <f>Input!$BM$18</f>
        <v>0</v>
      </c>
      <c r="H30" s="64">
        <f>Input!$BN$18</f>
        <v>0</v>
      </c>
      <c r="I30" s="64">
        <f>Input!$BO$18</f>
        <v>0</v>
      </c>
      <c r="J30" s="64">
        <f>Input!$BP$18</f>
        <v>0</v>
      </c>
      <c r="K30" s="64">
        <f>Input!$BQ$18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Input!$BR$18</f>
        <v>0</v>
      </c>
      <c r="G31" s="64">
        <f>Input!$BS$18</f>
        <v>0</v>
      </c>
      <c r="H31" s="64">
        <f>Input!$BT$18</f>
        <v>0</v>
      </c>
      <c r="I31" s="64">
        <f>Input!$BU$18</f>
        <v>0</v>
      </c>
      <c r="J31" s="64">
        <f>Input!$BV$18</f>
        <v>0</v>
      </c>
      <c r="K31" s="64">
        <f>Input!$BW$18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Input!$BX$18</f>
        <v>0</v>
      </c>
      <c r="G32" s="64">
        <f>Input!$BY$18</f>
        <v>0</v>
      </c>
      <c r="H32" s="64">
        <f>Input!$BZ$18</f>
        <v>0</v>
      </c>
      <c r="I32" s="64">
        <f>Input!$CA$18</f>
        <v>0</v>
      </c>
      <c r="J32" s="64">
        <f>Input!$CB$18</f>
        <v>0</v>
      </c>
      <c r="K32" s="64">
        <f>Input!$CC$18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Input!$CD$18</f>
        <v>0</v>
      </c>
      <c r="G33" s="64">
        <f>Input!$CE$18</f>
        <v>0</v>
      </c>
      <c r="H33" s="64">
        <f>Input!$CF$18</f>
        <v>0</v>
      </c>
      <c r="I33" s="64">
        <f>Input!$CG$18</f>
        <v>0</v>
      </c>
      <c r="J33" s="64">
        <f>Input!$CH$18</f>
        <v>0</v>
      </c>
      <c r="K33" s="64">
        <f>Input!$CI$18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Input!$CJ$18</f>
        <v>0</v>
      </c>
      <c r="G34" s="64">
        <f>Input!$CK$18</f>
        <v>0</v>
      </c>
      <c r="H34" s="64">
        <f>Input!$CL$18</f>
        <v>0</v>
      </c>
      <c r="I34" s="64">
        <f>Input!$CM$18</f>
        <v>0</v>
      </c>
      <c r="J34" s="64">
        <f>Input!$CN$18</f>
        <v>0</v>
      </c>
      <c r="K34" s="64">
        <f>Input!$CO$18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Input!$CP$18</f>
        <v>0</v>
      </c>
      <c r="G35" s="64">
        <f>Input!$CQ$18</f>
        <v>0</v>
      </c>
      <c r="H35" s="64">
        <f>Input!$CR$18</f>
        <v>0</v>
      </c>
      <c r="I35" s="64">
        <f>Input!$CS$18</f>
        <v>0</v>
      </c>
      <c r="J35" s="64">
        <f>Input!$CT$18</f>
        <v>0</v>
      </c>
      <c r="K35" s="64">
        <f>Input!$CU$18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Input!$CV$18</f>
        <v>0</v>
      </c>
      <c r="G36" s="64">
        <f>Input!$CW$18</f>
        <v>0</v>
      </c>
      <c r="H36" s="64">
        <f>Input!$CX$18</f>
        <v>0</v>
      </c>
      <c r="I36" s="64">
        <f>Input!$CY$18</f>
        <v>0</v>
      </c>
      <c r="J36" s="64">
        <f>Input!$CZ$18</f>
        <v>0</v>
      </c>
      <c r="K36" s="64">
        <f>Input!$DA$18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Input!$DB$18</f>
        <v>0</v>
      </c>
      <c r="G37" s="64">
        <f>Input!$DC$18</f>
        <v>0</v>
      </c>
      <c r="H37" s="64">
        <f>Input!$DD$18</f>
        <v>0</v>
      </c>
      <c r="I37" s="64">
        <f>Input!$DE$18</f>
        <v>0</v>
      </c>
      <c r="J37" s="64">
        <f>Input!$DF$18</f>
        <v>0</v>
      </c>
      <c r="K37" s="64">
        <f>Input!$DG$18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Input!$DH$18</f>
        <v>0</v>
      </c>
      <c r="G38" s="64">
        <f>Input!$DI$18</f>
        <v>0</v>
      </c>
      <c r="H38" s="64">
        <f>Input!$DJ$18</f>
        <v>0</v>
      </c>
      <c r="I38" s="64">
        <f>Input!$DK$18</f>
        <v>0</v>
      </c>
      <c r="J38" s="64">
        <f>Input!$DL$18</f>
        <v>0</v>
      </c>
      <c r="K38" s="64">
        <f>Input!$DM$18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Input!$DN$18</f>
        <v>0</v>
      </c>
      <c r="G39" s="64">
        <f>Input!$DO$18</f>
        <v>0</v>
      </c>
      <c r="H39" s="64">
        <f>Input!$DP$18</f>
        <v>0</v>
      </c>
      <c r="I39" s="64">
        <f>Input!$DQ$18</f>
        <v>0</v>
      </c>
      <c r="J39" s="64">
        <f>Input!$DR$18</f>
        <v>0</v>
      </c>
      <c r="K39" s="64">
        <f>Input!$DS$18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Input!$DT$18</f>
        <v>0</v>
      </c>
      <c r="G40" s="64">
        <f>Input!$DU$18</f>
        <v>0</v>
      </c>
      <c r="H40" s="64">
        <f>Input!$DV$18</f>
        <v>0</v>
      </c>
      <c r="I40" s="64">
        <f>Input!$DW$18</f>
        <v>0</v>
      </c>
      <c r="J40" s="64">
        <f>Input!$DX$18</f>
        <v>0</v>
      </c>
      <c r="K40" s="64">
        <f>Input!$DY$18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Input!$DZ$18</f>
        <v>0</v>
      </c>
      <c r="G41" s="64">
        <f>Input!$EA$18</f>
        <v>0</v>
      </c>
      <c r="H41" s="64">
        <f>Input!$EB$18</f>
        <v>0</v>
      </c>
      <c r="I41" s="64">
        <f>Input!$EC$18</f>
        <v>0</v>
      </c>
      <c r="J41" s="64">
        <f>Input!$ED$18</f>
        <v>0</v>
      </c>
      <c r="K41" s="64">
        <f>Input!$EE$18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Input!$EF$18</f>
        <v>0</v>
      </c>
      <c r="G42" s="84">
        <f>Input!$EG$18</f>
        <v>0</v>
      </c>
      <c r="H42" s="84">
        <f>Input!$EH$18</f>
        <v>0</v>
      </c>
      <c r="I42" s="84">
        <f>Input!$EI$18</f>
        <v>0</v>
      </c>
      <c r="J42" s="84">
        <f>Input!$EJ$18</f>
        <v>0</v>
      </c>
      <c r="K42" s="84">
        <f>Input!$EK$18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25917307</v>
      </c>
      <c r="G43" s="86">
        <f t="shared" si="3"/>
        <v>10152889</v>
      </c>
      <c r="H43" s="86">
        <f t="shared" si="3"/>
        <v>469586</v>
      </c>
      <c r="I43" s="86">
        <f t="shared" si="3"/>
        <v>4113047</v>
      </c>
      <c r="J43" s="86">
        <f t="shared" si="3"/>
        <v>1462653</v>
      </c>
      <c r="K43" s="86">
        <f t="shared" si="3"/>
        <v>3054826</v>
      </c>
      <c r="L43" s="87">
        <f t="shared" si="3"/>
        <v>45170308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47762636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10622475</v>
      </c>
      <c r="I44" s="53"/>
      <c r="J44" s="329" t="s">
        <v>450</v>
      </c>
      <c r="K44" s="330">
        <f>K43+J43</f>
        <v>4517479</v>
      </c>
      <c r="L44" s="329" t="s">
        <v>451</v>
      </c>
      <c r="M44" s="331"/>
      <c r="N44" s="332">
        <f>K44+F43</f>
        <v>30434786</v>
      </c>
      <c r="O44" s="333">
        <f>ROUND((N44/P44)*100,2)</f>
        <v>27.16</v>
      </c>
      <c r="P44" s="93">
        <f>Input!$GT$18</f>
        <v>112071149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Input!$EL$18</f>
        <v>9114219</v>
      </c>
      <c r="G46" s="64">
        <f>Input!$EM$18</f>
        <v>9681</v>
      </c>
      <c r="H46" s="64">
        <f>Input!$EN$18</f>
        <v>401557</v>
      </c>
      <c r="I46" s="64">
        <f>Input!$EO$18</f>
        <v>27585</v>
      </c>
      <c r="J46" s="64">
        <f>Input!$EP$18</f>
        <v>166345</v>
      </c>
      <c r="K46" s="64">
        <f>Input!$EQ$18</f>
        <v>135649</v>
      </c>
      <c r="L46" s="57">
        <f>SUM(F46:K46)</f>
        <v>9855036</v>
      </c>
      <c r="N46" s="9"/>
      <c r="O46" s="339">
        <f>ROUND(N44/O48,0)</f>
        <v>475544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19710072</v>
      </c>
    </row>
    <row r="47" spans="1:28" ht="15.75" customHeight="1">
      <c r="A47" s="76"/>
      <c r="B47" s="55" t="s">
        <v>43</v>
      </c>
      <c r="C47" s="21"/>
      <c r="D47" s="21"/>
      <c r="F47" s="64">
        <f>Input!$ER$18</f>
        <v>1775410</v>
      </c>
      <c r="G47" s="64">
        <f>Input!$ES$18</f>
        <v>10218</v>
      </c>
      <c r="H47" s="64">
        <f>Input!$ET$18</f>
        <v>0</v>
      </c>
      <c r="I47" s="64">
        <f>Input!$EU$18</f>
        <v>49817</v>
      </c>
      <c r="J47" s="64">
        <f>Input!$EV$18</f>
        <v>555075</v>
      </c>
      <c r="K47" s="64">
        <f>Input!$EW$18</f>
        <v>3069</v>
      </c>
      <c r="L47" s="65">
        <f t="shared" ref="L47:L55" si="4">SUM(F47:K47)</f>
        <v>2393589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Input!$EX$18</f>
        <v>3152112</v>
      </c>
      <c r="G48" s="64">
        <f>Input!$EY$18</f>
        <v>4320</v>
      </c>
      <c r="H48" s="64">
        <f>Input!$EZ$18</f>
        <v>0</v>
      </c>
      <c r="I48" s="64">
        <f>Input!$FA$18</f>
        <v>1324</v>
      </c>
      <c r="J48" s="64">
        <f>Input!$FB$18</f>
        <v>9208</v>
      </c>
      <c r="K48" s="64">
        <f>Input!$FC$18</f>
        <v>279443</v>
      </c>
      <c r="L48" s="65">
        <f t="shared" si="4"/>
        <v>3446407</v>
      </c>
      <c r="N48" s="97"/>
      <c r="O48" s="341">
        <f>FTSE!$P$44</f>
        <v>64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Input!$FD$18</f>
        <v>1557120</v>
      </c>
      <c r="G49" s="64">
        <f>Input!$FE$18</f>
        <v>16899</v>
      </c>
      <c r="H49" s="64">
        <f>Input!$FF$18</f>
        <v>0</v>
      </c>
      <c r="I49" s="64">
        <f>Input!$FG$18</f>
        <v>18898</v>
      </c>
      <c r="J49" s="64">
        <f>Input!$FH$18</f>
        <v>0</v>
      </c>
      <c r="K49" s="64">
        <f>Input!$FI$18</f>
        <v>24008</v>
      </c>
      <c r="L49" s="65">
        <f t="shared" si="4"/>
        <v>1616925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Input!$FJ$18</f>
        <v>188865</v>
      </c>
      <c r="G50" s="64">
        <f>Input!$FK$18</f>
        <v>0</v>
      </c>
      <c r="H50" s="64">
        <f>Input!$FL$18</f>
        <v>0</v>
      </c>
      <c r="I50" s="64">
        <f>Input!$FM$18</f>
        <v>15990</v>
      </c>
      <c r="J50" s="64">
        <f>Input!$FN$18</f>
        <v>22785</v>
      </c>
      <c r="K50" s="64">
        <f>Input!$FO$18</f>
        <v>37130</v>
      </c>
      <c r="L50" s="65">
        <f t="shared" si="4"/>
        <v>264770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Input!$FP$18</f>
        <v>91458</v>
      </c>
      <c r="G51" s="64">
        <f>Input!$FQ$18</f>
        <v>0</v>
      </c>
      <c r="H51" s="64">
        <f>Input!$FR$18</f>
        <v>0</v>
      </c>
      <c r="I51" s="64">
        <f>Input!$FS$18</f>
        <v>-1517</v>
      </c>
      <c r="J51" s="64">
        <f>Input!$FT$18</f>
        <v>0</v>
      </c>
      <c r="K51" s="64">
        <f>Input!$FU$18</f>
        <v>0</v>
      </c>
      <c r="L51" s="65">
        <f t="shared" si="4"/>
        <v>89941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Input!$FV$18</f>
        <v>0</v>
      </c>
      <c r="G52" s="64">
        <f>Input!$FW$18</f>
        <v>0</v>
      </c>
      <c r="H52" s="64">
        <f>Input!$FX$18</f>
        <v>0</v>
      </c>
      <c r="I52" s="64">
        <f>Input!$FY$18</f>
        <v>0</v>
      </c>
      <c r="J52" s="64">
        <f>Input!$FZ$18</f>
        <v>0</v>
      </c>
      <c r="K52" s="64">
        <f>Input!$GA$18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172" t="s">
        <v>360</v>
      </c>
      <c r="C53" s="78"/>
      <c r="D53" s="78"/>
      <c r="E53" s="20"/>
      <c r="F53" s="64">
        <f>Input!$GB$18</f>
        <v>0</v>
      </c>
      <c r="G53" s="64">
        <f>Input!$GC$18</f>
        <v>0</v>
      </c>
      <c r="H53" s="64">
        <f>Input!$GD$18</f>
        <v>0</v>
      </c>
      <c r="I53" s="64">
        <f>Input!$GE$18</f>
        <v>0</v>
      </c>
      <c r="J53" s="64">
        <f>Input!$GF$18</f>
        <v>0</v>
      </c>
      <c r="K53" s="64">
        <f>Input!$GG$18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>
        <f>Input!$GH$18</f>
        <v>0</v>
      </c>
      <c r="G54" s="64">
        <f>Input!$GI$18</f>
        <v>0</v>
      </c>
      <c r="H54" s="64">
        <f>Input!$GJ$18</f>
        <v>0</v>
      </c>
      <c r="I54" s="64">
        <f>Input!$GK$18</f>
        <v>0</v>
      </c>
      <c r="J54" s="64">
        <f>Input!$GL$18</f>
        <v>0</v>
      </c>
      <c r="K54" s="64">
        <f>Input!$GM$18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>
        <f>Input!$GN$18</f>
        <v>0</v>
      </c>
      <c r="G55" s="64">
        <f>Input!$GO$18</f>
        <v>0</v>
      </c>
      <c r="H55" s="64">
        <f>Input!$GP$18</f>
        <v>0</v>
      </c>
      <c r="I55" s="64">
        <f>Input!$GQ$18</f>
        <v>0</v>
      </c>
      <c r="J55" s="64">
        <f>Input!$GR$18</f>
        <v>0</v>
      </c>
      <c r="K55" s="64">
        <f>Input!$GS$18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15879184</v>
      </c>
      <c r="G56" s="86">
        <f t="shared" ref="G56:L56" si="5">SUM(G46:G55)</f>
        <v>41118</v>
      </c>
      <c r="H56" s="86">
        <f t="shared" si="5"/>
        <v>401557</v>
      </c>
      <c r="I56" s="86">
        <f t="shared" si="5"/>
        <v>112097</v>
      </c>
      <c r="J56" s="86">
        <f t="shared" si="5"/>
        <v>753413</v>
      </c>
      <c r="K56" s="86">
        <f t="shared" si="5"/>
        <v>479299</v>
      </c>
      <c r="L56" s="86">
        <f t="shared" si="5"/>
        <v>17666668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19710072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41796491</v>
      </c>
      <c r="G63" s="114">
        <f t="shared" si="6"/>
        <v>10194007</v>
      </c>
      <c r="H63" s="114">
        <f t="shared" si="6"/>
        <v>871143</v>
      </c>
      <c r="I63" s="114">
        <f t="shared" si="6"/>
        <v>4225144</v>
      </c>
      <c r="J63" s="114">
        <f t="shared" si="6"/>
        <v>2216066</v>
      </c>
      <c r="K63" s="114">
        <f t="shared" si="6"/>
        <v>3534125</v>
      </c>
      <c r="L63" s="114">
        <f t="shared" si="6"/>
        <v>62836976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45170308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Input!E18+Input!GT18+Input!GU18+Input!GV18</f>
        <v>382766207</v>
      </c>
      <c r="N65" s="20"/>
    </row>
    <row r="66" spans="1:14" ht="15.75" customHeight="1">
      <c r="G66" s="512">
        <f>G28+G23</f>
        <v>10152889</v>
      </c>
      <c r="H66" s="512">
        <f>H28+H23</f>
        <v>469586</v>
      </c>
      <c r="L66" s="191">
        <f>SUM(L63:L65)</f>
        <v>490773491</v>
      </c>
    </row>
    <row r="67" spans="1:14" ht="15.75" customHeight="1">
      <c r="H67" s="512">
        <f>H66+G66</f>
        <v>10622475</v>
      </c>
    </row>
    <row r="69" spans="1:14" ht="15.75" customHeight="1">
      <c r="L69" s="3" t="str">
        <f>IF(L66&lt;&gt;(Input!$D$18),"Error","Input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29" priority="3">
      <formula>$O$28&lt;&gt;0</formula>
    </cfRule>
  </conditionalFormatting>
  <conditionalFormatting sqref="H10:J10">
    <cfRule type="expression" dxfId="28" priority="1">
      <formula>$O$10&lt;&gt;0</formula>
    </cfRule>
  </conditionalFormatting>
  <conditionalFormatting sqref="F20:J20">
    <cfRule type="expression" dxfId="27" priority="5">
      <formula>OR($S$17&lt;&gt;0,$S$43&lt;&gt;0,$S$56&lt;&gt;0)</formula>
    </cfRule>
  </conditionalFormatting>
  <hyperlinks>
    <hyperlink ref="L1" location="Index!A1" display="Return to Index" xr:uid="{00000000-0004-0000-10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FF00"/>
    <pageSetUpPr fitToPage="1"/>
  </sheetPr>
  <dimension ref="A1:AB69"/>
  <sheetViews>
    <sheetView showGridLines="0" zoomScale="80" zoomScaleNormal="80" workbookViewId="0">
      <selection activeCell="N38" sqref="N38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338</v>
      </c>
      <c r="C1" s="3"/>
      <c r="D1" s="3"/>
      <c r="E1" s="3"/>
      <c r="F1" s="3"/>
      <c r="G1" s="3"/>
      <c r="H1" s="3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37886011</v>
      </c>
      <c r="L8" s="23">
        <f>Input!$I$19</f>
        <v>37886011</v>
      </c>
      <c r="N8" s="115"/>
      <c r="O8" s="116"/>
      <c r="P8" s="19"/>
      <c r="Q8" s="19"/>
      <c r="R8" s="19"/>
      <c r="S8" s="19"/>
      <c r="T8" s="19"/>
      <c r="AB8" s="24">
        <f>SUM(C8:L8)</f>
        <v>75772022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Input!$G$19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30"/>
      <c r="H10" s="678" t="str">
        <f>IF(O10&lt;&gt;0,"Out of Balance with SRECNA","")</f>
        <v/>
      </c>
      <c r="I10" s="678"/>
      <c r="J10" s="679"/>
      <c r="K10" s="31">
        <f>SUM(K8:K9)</f>
        <v>37886011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37886011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Input!$H$19</f>
        <v>186689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4415178</v>
      </c>
      <c r="L13" s="36">
        <f>Input!$J$19</f>
        <v>4415178</v>
      </c>
      <c r="N13" s="37"/>
      <c r="O13" s="119"/>
      <c r="AB13" s="24">
        <f>SUM(C13:L13)</f>
        <v>8830356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1790516</v>
      </c>
      <c r="L14" s="36">
        <f>Input!$K$19</f>
        <v>1790516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3581032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Input!$L$19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Input!$M$19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44278394</v>
      </c>
      <c r="L17" s="46">
        <f>SUM(L8:L16)</f>
        <v>44091705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Input!$N$19</f>
        <v>4752073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Input!$O$19</f>
        <v>1035197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Input!$P$19</f>
        <v>0</v>
      </c>
      <c r="G22" s="56">
        <f>Input!$Q$19</f>
        <v>0</v>
      </c>
      <c r="H22" s="56">
        <f>Input!$R$19</f>
        <v>0</v>
      </c>
      <c r="I22" s="56">
        <f>Input!$S$19</f>
        <v>0</v>
      </c>
      <c r="J22" s="56">
        <f>Input!$T$19</f>
        <v>0</v>
      </c>
      <c r="K22" s="56">
        <f>Input!$U$19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Input!$V$19</f>
        <v>9477502</v>
      </c>
      <c r="G23" s="64">
        <f>Input!$W$19</f>
        <v>6906785</v>
      </c>
      <c r="H23" s="64">
        <f>Input!$X$19</f>
        <v>1462170</v>
      </c>
      <c r="I23" s="64">
        <f>Input!$Y$19</f>
        <v>2864199</v>
      </c>
      <c r="J23" s="64">
        <f>Input!$Z$19</f>
        <v>12471</v>
      </c>
      <c r="K23" s="64">
        <f>Input!$AA$19</f>
        <v>787550</v>
      </c>
      <c r="L23" s="65">
        <f t="shared" ref="L23:L42" si="2">SUM(F23:K23)</f>
        <v>21510677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43021354</v>
      </c>
    </row>
    <row r="24" spans="1:28" ht="15.75" customHeight="1">
      <c r="B24" s="55" t="s">
        <v>22</v>
      </c>
      <c r="C24" s="21"/>
      <c r="D24" s="21"/>
      <c r="F24" s="64">
        <f>Input!$AB$19</f>
        <v>0</v>
      </c>
      <c r="G24" s="64">
        <f>Input!$AC$19</f>
        <v>0</v>
      </c>
      <c r="H24" s="64">
        <f>Input!$AD$19</f>
        <v>0</v>
      </c>
      <c r="I24" s="64">
        <f>Input!$AE$19</f>
        <v>0</v>
      </c>
      <c r="J24" s="64">
        <f>Input!$AF$19</f>
        <v>0</v>
      </c>
      <c r="K24" s="64">
        <f>Input!$AG$19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Input!$AH$19</f>
        <v>0</v>
      </c>
      <c r="G25" s="64">
        <f>Input!$AI$19</f>
        <v>0</v>
      </c>
      <c r="H25" s="64">
        <f>Input!$AJ$19</f>
        <v>0</v>
      </c>
      <c r="I25" s="64">
        <f>Input!$AK$19</f>
        <v>0</v>
      </c>
      <c r="J25" s="64">
        <f>Input!$AL$19</f>
        <v>0</v>
      </c>
      <c r="K25" s="64">
        <f>Input!$AM$19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Input!$AN$19</f>
        <v>0</v>
      </c>
      <c r="G26" s="64">
        <f>Input!$AO$19</f>
        <v>0</v>
      </c>
      <c r="H26" s="64">
        <f>Input!$AP$19</f>
        <v>0</v>
      </c>
      <c r="I26" s="64">
        <f>Input!$AQ$19</f>
        <v>0</v>
      </c>
      <c r="J26" s="64">
        <f>Input!$AR$19</f>
        <v>0</v>
      </c>
      <c r="K26" s="64">
        <f>Input!$AS$19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Input!$AT$19</f>
        <v>0</v>
      </c>
      <c r="G27" s="64">
        <f>Input!$AU$19</f>
        <v>0</v>
      </c>
      <c r="H27" s="64">
        <f>Input!$AV$19</f>
        <v>0</v>
      </c>
      <c r="I27" s="64">
        <f>Input!$AW$19</f>
        <v>0</v>
      </c>
      <c r="J27" s="64">
        <f>Input!$AX$19</f>
        <v>0</v>
      </c>
      <c r="K27" s="64">
        <f>Input!$AY$19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Input!$AZ$19</f>
        <v>3499548</v>
      </c>
      <c r="G28" s="64">
        <f>Input!$BA$19</f>
        <v>7338629</v>
      </c>
      <c r="H28" s="64">
        <f>Input!$BB$19</f>
        <v>1874122</v>
      </c>
      <c r="I28" s="64">
        <f>Input!$BC$19</f>
        <v>5630507</v>
      </c>
      <c r="J28" s="64">
        <f>Input!$BD$19</f>
        <v>357015</v>
      </c>
      <c r="K28" s="64">
        <f>Input!$BE$19</f>
        <v>2859260</v>
      </c>
      <c r="L28" s="65">
        <f t="shared" si="2"/>
        <v>21559081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Input!$BF$19</f>
        <v>0</v>
      </c>
      <c r="G29" s="64">
        <f>Input!$BG$19</f>
        <v>0</v>
      </c>
      <c r="H29" s="64">
        <f>Input!$BH$19</f>
        <v>0</v>
      </c>
      <c r="I29" s="64">
        <f>Input!$BI$19</f>
        <v>0</v>
      </c>
      <c r="J29" s="64">
        <f>Input!$BJ$19</f>
        <v>0</v>
      </c>
      <c r="K29" s="64">
        <f>Input!$BK$19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Input!$BL$19</f>
        <v>0</v>
      </c>
      <c r="G30" s="64">
        <f>Input!$BM$19</f>
        <v>0</v>
      </c>
      <c r="H30" s="64">
        <f>Input!$BN$19</f>
        <v>0</v>
      </c>
      <c r="I30" s="64">
        <f>Input!$BO$19</f>
        <v>0</v>
      </c>
      <c r="J30" s="64">
        <f>Input!$BP$19</f>
        <v>0</v>
      </c>
      <c r="K30" s="64">
        <f>Input!$BQ$19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Input!$BR$19</f>
        <v>0</v>
      </c>
      <c r="G31" s="64">
        <f>Input!$BS$19</f>
        <v>0</v>
      </c>
      <c r="H31" s="64">
        <f>Input!$BT$19</f>
        <v>0</v>
      </c>
      <c r="I31" s="64">
        <f>Input!$BU$19</f>
        <v>0</v>
      </c>
      <c r="J31" s="64">
        <f>Input!$BV$19</f>
        <v>0</v>
      </c>
      <c r="K31" s="64">
        <f>Input!$BW$19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Input!$BX$19</f>
        <v>27879</v>
      </c>
      <c r="G32" s="64">
        <f>Input!$BY$19</f>
        <v>8497</v>
      </c>
      <c r="H32" s="64">
        <f>Input!$BZ$19</f>
        <v>0</v>
      </c>
      <c r="I32" s="64">
        <f>Input!$CA$19</f>
        <v>1016</v>
      </c>
      <c r="J32" s="64">
        <f>Input!$CB$19</f>
        <v>18905</v>
      </c>
      <c r="K32" s="64">
        <f>Input!$CC$19</f>
        <v>45223</v>
      </c>
      <c r="L32" s="65">
        <f t="shared" si="2"/>
        <v>101520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Input!$CD$19</f>
        <v>0</v>
      </c>
      <c r="G33" s="64">
        <f>Input!$CE$19</f>
        <v>0</v>
      </c>
      <c r="H33" s="64">
        <f>Input!$CF$19</f>
        <v>0</v>
      </c>
      <c r="I33" s="64">
        <f>Input!$CG$19</f>
        <v>0</v>
      </c>
      <c r="J33" s="64">
        <f>Input!$CH$19</f>
        <v>0</v>
      </c>
      <c r="K33" s="64">
        <f>Input!$CI$19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Input!$CJ$19</f>
        <v>0</v>
      </c>
      <c r="G34" s="64">
        <f>Input!$CK$19</f>
        <v>0</v>
      </c>
      <c r="H34" s="64">
        <f>Input!$CL$19</f>
        <v>0</v>
      </c>
      <c r="I34" s="64">
        <f>Input!$CM$19</f>
        <v>0</v>
      </c>
      <c r="J34" s="64">
        <f>Input!$CN$19</f>
        <v>0</v>
      </c>
      <c r="K34" s="64">
        <f>Input!$CO$19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Input!$CP$19</f>
        <v>38543</v>
      </c>
      <c r="G35" s="64">
        <f>Input!$CQ$19</f>
        <v>711968</v>
      </c>
      <c r="H35" s="64">
        <f>Input!$CR$19</f>
        <v>0</v>
      </c>
      <c r="I35" s="64">
        <f>Input!$CS$19</f>
        <v>119995</v>
      </c>
      <c r="J35" s="64">
        <f>Input!$CT$19</f>
        <v>0</v>
      </c>
      <c r="K35" s="64">
        <f>Input!$CU$19</f>
        <v>49921</v>
      </c>
      <c r="L35" s="65">
        <f t="shared" si="2"/>
        <v>920427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Input!$CV$19</f>
        <v>0</v>
      </c>
      <c r="G36" s="64">
        <f>Input!$CW$19</f>
        <v>0</v>
      </c>
      <c r="H36" s="64">
        <f>Input!$CX$19</f>
        <v>0</v>
      </c>
      <c r="I36" s="64">
        <f>Input!$CY$19</f>
        <v>0</v>
      </c>
      <c r="J36" s="64">
        <f>Input!$CZ$19</f>
        <v>0</v>
      </c>
      <c r="K36" s="64">
        <f>Input!$DA$19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Input!$DB$19</f>
        <v>0</v>
      </c>
      <c r="G37" s="64">
        <f>Input!$DC$19</f>
        <v>0</v>
      </c>
      <c r="H37" s="64">
        <f>Input!$DD$19</f>
        <v>0</v>
      </c>
      <c r="I37" s="64">
        <f>Input!$DE$19</f>
        <v>0</v>
      </c>
      <c r="J37" s="64">
        <f>Input!$DF$19</f>
        <v>0</v>
      </c>
      <c r="K37" s="64">
        <f>Input!$DG$19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Input!$DH$19</f>
        <v>0</v>
      </c>
      <c r="G38" s="64">
        <f>Input!$DI$19</f>
        <v>0</v>
      </c>
      <c r="H38" s="64">
        <f>Input!$DJ$19</f>
        <v>0</v>
      </c>
      <c r="I38" s="64">
        <f>Input!$DK$19</f>
        <v>0</v>
      </c>
      <c r="J38" s="64">
        <f>Input!$DL$19</f>
        <v>0</v>
      </c>
      <c r="K38" s="64">
        <f>Input!$DM$19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Input!$DN$19</f>
        <v>0</v>
      </c>
      <c r="G39" s="64">
        <f>Input!$DO$19</f>
        <v>0</v>
      </c>
      <c r="H39" s="64">
        <f>Input!$DP$19</f>
        <v>0</v>
      </c>
      <c r="I39" s="64">
        <f>Input!$DQ$19</f>
        <v>0</v>
      </c>
      <c r="J39" s="64">
        <f>Input!$DR$19</f>
        <v>0</v>
      </c>
      <c r="K39" s="64">
        <f>Input!$DS$19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Input!$DT$19</f>
        <v>0</v>
      </c>
      <c r="G40" s="64">
        <f>Input!$DU$19</f>
        <v>0</v>
      </c>
      <c r="H40" s="64">
        <f>Input!$DV$19</f>
        <v>0</v>
      </c>
      <c r="I40" s="64">
        <f>Input!$DW$19</f>
        <v>0</v>
      </c>
      <c r="J40" s="64">
        <f>Input!$DX$19</f>
        <v>0</v>
      </c>
      <c r="K40" s="64">
        <f>Input!$DY$19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Input!$DZ$19</f>
        <v>0</v>
      </c>
      <c r="G41" s="64">
        <f>Input!$EA$19</f>
        <v>0</v>
      </c>
      <c r="H41" s="64">
        <f>Input!$EB$19</f>
        <v>0</v>
      </c>
      <c r="I41" s="64">
        <f>Input!$EC$19</f>
        <v>0</v>
      </c>
      <c r="J41" s="64">
        <f>Input!$ED$19</f>
        <v>0</v>
      </c>
      <c r="K41" s="64">
        <f>Input!$EE$19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Input!$EF$19</f>
        <v>0</v>
      </c>
      <c r="G42" s="84">
        <f>Input!$EG$19</f>
        <v>0</v>
      </c>
      <c r="H42" s="84">
        <f>Input!$EH$19</f>
        <v>0</v>
      </c>
      <c r="I42" s="84">
        <f>Input!$EI$19</f>
        <v>0</v>
      </c>
      <c r="J42" s="84">
        <f>Input!$EJ$19</f>
        <v>0</v>
      </c>
      <c r="K42" s="84">
        <f>Input!$EK$19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13043472</v>
      </c>
      <c r="G43" s="86">
        <f t="shared" si="3"/>
        <v>14965879</v>
      </c>
      <c r="H43" s="86">
        <f t="shared" si="3"/>
        <v>3336292</v>
      </c>
      <c r="I43" s="86">
        <f t="shared" si="3"/>
        <v>8615717</v>
      </c>
      <c r="J43" s="86">
        <f t="shared" si="3"/>
        <v>388391</v>
      </c>
      <c r="K43" s="86">
        <f t="shared" si="3"/>
        <v>3741954</v>
      </c>
      <c r="L43" s="87">
        <f t="shared" si="3"/>
        <v>44091705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43021354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18302171</v>
      </c>
      <c r="I44" s="53"/>
      <c r="J44" s="329" t="s">
        <v>450</v>
      </c>
      <c r="K44" s="330">
        <f>K43+J43</f>
        <v>4130345</v>
      </c>
      <c r="L44" s="329" t="s">
        <v>451</v>
      </c>
      <c r="M44" s="331"/>
      <c r="N44" s="332">
        <f>K44+F43</f>
        <v>17173817</v>
      </c>
      <c r="O44" s="333">
        <f>ROUND((N44/P44)*100,2)</f>
        <v>8.4700000000000006</v>
      </c>
      <c r="P44" s="93">
        <f>Input!$GT$19</f>
        <v>202766858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Input!$EL$19</f>
        <v>2526786</v>
      </c>
      <c r="G46" s="64">
        <f>Input!$EM$19</f>
        <v>3015368</v>
      </c>
      <c r="H46" s="64">
        <f>Input!$EN$19</f>
        <v>141180</v>
      </c>
      <c r="I46" s="64">
        <f>Input!$EO$19</f>
        <v>1799763</v>
      </c>
      <c r="J46" s="64">
        <f>Input!$EP$19</f>
        <v>-296</v>
      </c>
      <c r="K46" s="64">
        <f>Input!$EQ$19</f>
        <v>575966</v>
      </c>
      <c r="L46" s="57">
        <f>SUM(F46:K46)</f>
        <v>8058767</v>
      </c>
      <c r="N46" s="9"/>
      <c r="O46" s="339">
        <f>ROUND(N44/O48,0)</f>
        <v>123553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16117534</v>
      </c>
    </row>
    <row r="47" spans="1:28" ht="15.75" customHeight="1">
      <c r="A47" s="76"/>
      <c r="B47" s="55" t="s">
        <v>43</v>
      </c>
      <c r="C47" s="21"/>
      <c r="D47" s="21"/>
      <c r="F47" s="64">
        <f>Input!$ER$19</f>
        <v>3242351</v>
      </c>
      <c r="G47" s="64">
        <f>Input!$ES$19</f>
        <v>7777252</v>
      </c>
      <c r="H47" s="64">
        <f>Input!$ET$19</f>
        <v>3173233</v>
      </c>
      <c r="I47" s="64">
        <f>Input!$EU$19</f>
        <v>2824532</v>
      </c>
      <c r="J47" s="64">
        <f>Input!$EV$19</f>
        <v>31170</v>
      </c>
      <c r="K47" s="64">
        <f>Input!$EW$19</f>
        <v>1024128</v>
      </c>
      <c r="L47" s="65">
        <f t="shared" ref="L47:L55" si="4">SUM(F47:K47)</f>
        <v>18072666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Input!$EX$19</f>
        <v>3069517</v>
      </c>
      <c r="G48" s="64">
        <f>Input!$EY$19</f>
        <v>5794386</v>
      </c>
      <c r="H48" s="64">
        <f>Input!$EZ$19</f>
        <v>0</v>
      </c>
      <c r="I48" s="64">
        <f>Input!$FA$19</f>
        <v>2404027</v>
      </c>
      <c r="J48" s="64">
        <f>Input!$FB$19</f>
        <v>38905</v>
      </c>
      <c r="K48" s="64">
        <f>Input!$FC$19</f>
        <v>319488</v>
      </c>
      <c r="L48" s="65">
        <f t="shared" si="4"/>
        <v>11626323</v>
      </c>
      <c r="N48" s="97"/>
      <c r="O48" s="341">
        <f>FTSE!$P$49</f>
        <v>139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Input!$FD$19</f>
        <v>143321</v>
      </c>
      <c r="G49" s="64">
        <f>Input!$FE$19</f>
        <v>1366408</v>
      </c>
      <c r="H49" s="64">
        <f>Input!$FF$19</f>
        <v>0</v>
      </c>
      <c r="I49" s="64">
        <f>Input!$FG$19</f>
        <v>1537988</v>
      </c>
      <c r="J49" s="64">
        <f>Input!$FH$19</f>
        <v>61852</v>
      </c>
      <c r="K49" s="64">
        <f>Input!$FI$19</f>
        <v>178026</v>
      </c>
      <c r="L49" s="65">
        <f t="shared" si="4"/>
        <v>3287595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Input!$FJ$19</f>
        <v>1655229</v>
      </c>
      <c r="G50" s="64">
        <f>Input!$FK$19</f>
        <v>2150582</v>
      </c>
      <c r="H50" s="64">
        <f>Input!$FL$19</f>
        <v>141180</v>
      </c>
      <c r="I50" s="64">
        <f>Input!$FM$19</f>
        <v>1074240</v>
      </c>
      <c r="J50" s="64">
        <f>Input!$FN$19</f>
        <v>0</v>
      </c>
      <c r="K50" s="64">
        <f>Input!$FO$19</f>
        <v>244060</v>
      </c>
      <c r="L50" s="65">
        <f t="shared" si="4"/>
        <v>5265291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Input!$FP$19</f>
        <v>0</v>
      </c>
      <c r="G51" s="64">
        <f>Input!$FQ$19</f>
        <v>0</v>
      </c>
      <c r="H51" s="64">
        <f>Input!$FR$19</f>
        <v>0</v>
      </c>
      <c r="I51" s="64">
        <f>Input!$FS$19</f>
        <v>0</v>
      </c>
      <c r="J51" s="64">
        <f>Input!$FT$19</f>
        <v>0</v>
      </c>
      <c r="K51" s="64">
        <f>Input!$FU$19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Input!$FV$19</f>
        <v>1995</v>
      </c>
      <c r="G52" s="64">
        <f>Input!$FW$19</f>
        <v>0</v>
      </c>
      <c r="H52" s="64">
        <f>Input!$FX$19</f>
        <v>0</v>
      </c>
      <c r="I52" s="64">
        <f>Input!$FY$19</f>
        <v>0</v>
      </c>
      <c r="J52" s="64">
        <f>Input!$FZ$19</f>
        <v>0</v>
      </c>
      <c r="K52" s="64">
        <f>Input!$GA$19</f>
        <v>0</v>
      </c>
      <c r="L52" s="65">
        <f t="shared" si="4"/>
        <v>1995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Input!$GB$19</f>
        <v>0</v>
      </c>
      <c r="G53" s="64">
        <f>Input!$GC$19</f>
        <v>0</v>
      </c>
      <c r="H53" s="64">
        <f>Input!$GD$19</f>
        <v>0</v>
      </c>
      <c r="I53" s="64">
        <f>Input!$GE$19</f>
        <v>0</v>
      </c>
      <c r="J53" s="64">
        <f>Input!$GF$19</f>
        <v>0</v>
      </c>
      <c r="K53" s="64">
        <f>Input!$GG$19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Input!$GH$19</f>
        <v>0</v>
      </c>
      <c r="G54" s="64">
        <f>Input!$GI$19</f>
        <v>0</v>
      </c>
      <c r="H54" s="64">
        <f>Input!$GJ$19</f>
        <v>0</v>
      </c>
      <c r="I54" s="64">
        <f>Input!$GK$19</f>
        <v>0</v>
      </c>
      <c r="J54" s="64">
        <f>Input!$GL$19</f>
        <v>0</v>
      </c>
      <c r="K54" s="64">
        <f>Input!$GM$19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Input!$GN$19</f>
        <v>0</v>
      </c>
      <c r="G55" s="64">
        <f>Input!$GO$19</f>
        <v>0</v>
      </c>
      <c r="H55" s="64">
        <f>Input!$GP$19</f>
        <v>0</v>
      </c>
      <c r="I55" s="64">
        <f>Input!$GQ$19</f>
        <v>0</v>
      </c>
      <c r="J55" s="64">
        <f>Input!$GR$19</f>
        <v>0</v>
      </c>
      <c r="K55" s="64">
        <f>Input!$GS$19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10639199</v>
      </c>
      <c r="G56" s="86">
        <f t="shared" ref="G56:L56" si="5">SUM(G46:G55)</f>
        <v>20103996</v>
      </c>
      <c r="H56" s="86">
        <f t="shared" si="5"/>
        <v>3455593</v>
      </c>
      <c r="I56" s="86">
        <f t="shared" si="5"/>
        <v>9640550</v>
      </c>
      <c r="J56" s="86">
        <f t="shared" si="5"/>
        <v>131631</v>
      </c>
      <c r="K56" s="86">
        <f t="shared" si="5"/>
        <v>2341668</v>
      </c>
      <c r="L56" s="86">
        <f t="shared" si="5"/>
        <v>46312637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16117534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23682671</v>
      </c>
      <c r="G63" s="114">
        <f t="shared" si="6"/>
        <v>35069875</v>
      </c>
      <c r="H63" s="114">
        <f t="shared" si="6"/>
        <v>6791885</v>
      </c>
      <c r="I63" s="114">
        <f t="shared" si="6"/>
        <v>18256267</v>
      </c>
      <c r="J63" s="114">
        <f t="shared" si="6"/>
        <v>520022</v>
      </c>
      <c r="K63" s="114">
        <f t="shared" si="6"/>
        <v>6083622</v>
      </c>
      <c r="L63" s="114">
        <f t="shared" si="6"/>
        <v>90404342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50065664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Input!E19+Input!GT19+Input!GU19+Input!GV19</f>
        <v>797965558</v>
      </c>
      <c r="N65" s="20"/>
    </row>
    <row r="66" spans="1:14" ht="15.75" customHeight="1">
      <c r="G66" s="512">
        <f>G28+G23</f>
        <v>14245414</v>
      </c>
      <c r="H66" s="512">
        <f>H28+H23</f>
        <v>3336292</v>
      </c>
      <c r="L66" s="191">
        <f>SUM(L63:L65)</f>
        <v>938435564</v>
      </c>
    </row>
    <row r="67" spans="1:14" ht="15.75" customHeight="1">
      <c r="H67" s="512">
        <f>H66+G66</f>
        <v>17581706</v>
      </c>
    </row>
    <row r="69" spans="1:14" ht="15.75" customHeight="1">
      <c r="L69" s="3" t="str">
        <f>IF(L66&lt;&gt;(Input!$D$19),"Error","Input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26" priority="3">
      <formula>$O$28&lt;&gt;0</formula>
    </cfRule>
  </conditionalFormatting>
  <conditionalFormatting sqref="H10:J10">
    <cfRule type="expression" dxfId="25" priority="1">
      <formula>$O$10&lt;&gt;0</formula>
    </cfRule>
  </conditionalFormatting>
  <conditionalFormatting sqref="F20:J20">
    <cfRule type="expression" dxfId="24" priority="5">
      <formula>OR($S$17&lt;&gt;0,$S$43&lt;&gt;0,$S$56&lt;&gt;0)</formula>
    </cfRule>
  </conditionalFormatting>
  <hyperlinks>
    <hyperlink ref="L1" location="Index!A1" display="Return to Index" xr:uid="{00000000-0004-0000-11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FF00"/>
    <pageSetUpPr fitToPage="1"/>
  </sheetPr>
  <dimension ref="A1:AB72"/>
  <sheetViews>
    <sheetView showGridLines="0" zoomScale="80" zoomScaleNormal="80" workbookViewId="0">
      <selection activeCell="O44" sqref="O44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527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9418560</v>
      </c>
      <c r="L8" s="23">
        <f>Input!$I$20</f>
        <v>9418560</v>
      </c>
      <c r="N8" s="115"/>
      <c r="O8" s="116"/>
      <c r="P8" s="19"/>
      <c r="Q8" s="19"/>
      <c r="R8" s="19"/>
      <c r="S8" s="19"/>
      <c r="T8" s="19"/>
      <c r="AB8" s="24">
        <f>SUM(C8:L8)</f>
        <v>18837120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Input!$G$20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461"/>
      <c r="H10" s="678" t="str">
        <f>IF(O10&lt;&gt;0,"Out of Balance with SRECNA","")</f>
        <v/>
      </c>
      <c r="I10" s="678"/>
      <c r="J10" s="679"/>
      <c r="K10" s="31">
        <f>SUM(K8:K9)</f>
        <v>9418560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9418560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Input!$H$20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785038</v>
      </c>
      <c r="L13" s="36">
        <f>Input!$J$20</f>
        <v>785038</v>
      </c>
      <c r="N13" s="37"/>
      <c r="O13" s="119"/>
      <c r="AB13" s="24">
        <f>SUM(C13:L13)</f>
        <v>1570076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43075</v>
      </c>
      <c r="L14" s="36">
        <f>Input!$K$20</f>
        <v>43075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86150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Input!$L$20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Input!$M$20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10246673</v>
      </c>
      <c r="L17" s="46">
        <f>SUM(L8:L16)</f>
        <v>10246673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Input!$N$20</f>
        <v>489469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Input!$O$20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Input!$P$20</f>
        <v>0</v>
      </c>
      <c r="G22" s="56">
        <f>Input!$Q$20</f>
        <v>0</v>
      </c>
      <c r="H22" s="56">
        <f>Input!$R$20</f>
        <v>0</v>
      </c>
      <c r="I22" s="56">
        <f>Input!$S$20</f>
        <v>0</v>
      </c>
      <c r="J22" s="56">
        <f>Input!$T$20</f>
        <v>0</v>
      </c>
      <c r="K22" s="56">
        <f>Input!$U$20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Input!$V$20</f>
        <v>565613</v>
      </c>
      <c r="G23" s="64">
        <f>Input!$W$20</f>
        <v>619022</v>
      </c>
      <c r="H23" s="64">
        <f>Input!$X$20</f>
        <v>511102</v>
      </c>
      <c r="I23" s="64">
        <f>Input!$Y$20</f>
        <v>450219</v>
      </c>
      <c r="J23" s="64">
        <f>Input!$Z$20</f>
        <v>2611</v>
      </c>
      <c r="K23" s="64">
        <f>Input!$AA$20</f>
        <v>193276</v>
      </c>
      <c r="L23" s="65">
        <f t="shared" ref="L23:L42" si="2">SUM(F23:K23)</f>
        <v>2341843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4683686</v>
      </c>
    </row>
    <row r="24" spans="1:28" ht="15.75" customHeight="1">
      <c r="B24" s="55" t="s">
        <v>22</v>
      </c>
      <c r="C24" s="21"/>
      <c r="D24" s="21"/>
      <c r="F24" s="64">
        <f>Input!$AB$20</f>
        <v>0</v>
      </c>
      <c r="G24" s="64">
        <f>Input!$AC$20</f>
        <v>0</v>
      </c>
      <c r="H24" s="64">
        <f>Input!$AD$20</f>
        <v>0</v>
      </c>
      <c r="I24" s="64">
        <f>Input!$AE$20</f>
        <v>0</v>
      </c>
      <c r="J24" s="64">
        <f>Input!$AF$20</f>
        <v>0</v>
      </c>
      <c r="K24" s="64">
        <f>Input!$AG$20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Input!$AH$20</f>
        <v>0</v>
      </c>
      <c r="G25" s="64">
        <f>Input!$AI$20</f>
        <v>0</v>
      </c>
      <c r="H25" s="64">
        <f>Input!$AJ$20</f>
        <v>0</v>
      </c>
      <c r="I25" s="64">
        <f>Input!$AK$20</f>
        <v>0</v>
      </c>
      <c r="J25" s="64">
        <f>Input!$AL$20</f>
        <v>0</v>
      </c>
      <c r="K25" s="64">
        <f>Input!$AM$20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Input!$AN$20</f>
        <v>0</v>
      </c>
      <c r="G26" s="64">
        <f>Input!$AO$20</f>
        <v>0</v>
      </c>
      <c r="H26" s="64">
        <f>Input!$AP$20</f>
        <v>0</v>
      </c>
      <c r="I26" s="64">
        <f>Input!$AQ$20</f>
        <v>0</v>
      </c>
      <c r="J26" s="64">
        <f>Input!$AR$20</f>
        <v>0</v>
      </c>
      <c r="K26" s="64">
        <f>Input!$AS$20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Input!$AT$20</f>
        <v>0</v>
      </c>
      <c r="G27" s="64">
        <f>Input!$AU$20</f>
        <v>0</v>
      </c>
      <c r="H27" s="64">
        <f>Input!$AV$20</f>
        <v>0</v>
      </c>
      <c r="I27" s="64">
        <f>Input!$AW$20</f>
        <v>0</v>
      </c>
      <c r="J27" s="64">
        <f>Input!$AX$20</f>
        <v>0</v>
      </c>
      <c r="K27" s="64">
        <f>Input!$AY$20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Input!$AZ$20</f>
        <v>1109520</v>
      </c>
      <c r="G28" s="64">
        <f>Input!$BA$20</f>
        <v>2898531</v>
      </c>
      <c r="H28" s="64">
        <f>Input!$BB$20</f>
        <v>2421333</v>
      </c>
      <c r="I28" s="64">
        <f>Input!$BC$20</f>
        <v>1012744</v>
      </c>
      <c r="J28" s="64">
        <f>Input!$BD$20</f>
        <v>254392</v>
      </c>
      <c r="K28" s="64">
        <f>Input!$BE$20</f>
        <v>95168</v>
      </c>
      <c r="L28" s="65">
        <f t="shared" si="2"/>
        <v>7791688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Input!$BF$20</f>
        <v>0</v>
      </c>
      <c r="G29" s="64">
        <f>Input!$BG$20</f>
        <v>0</v>
      </c>
      <c r="H29" s="64">
        <f>Input!$BH$20</f>
        <v>0</v>
      </c>
      <c r="I29" s="64">
        <f>Input!$BI$20</f>
        <v>0</v>
      </c>
      <c r="J29" s="64">
        <f>Input!$BJ$20</f>
        <v>0</v>
      </c>
      <c r="K29" s="64">
        <f>Input!$BK$20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Input!$BL$20</f>
        <v>0</v>
      </c>
      <c r="G30" s="64">
        <f>Input!$BM$20</f>
        <v>0</v>
      </c>
      <c r="H30" s="64">
        <f>Input!$BN$20</f>
        <v>0</v>
      </c>
      <c r="I30" s="64">
        <f>Input!$BO$20</f>
        <v>0</v>
      </c>
      <c r="J30" s="64">
        <f>Input!$BP$20</f>
        <v>0</v>
      </c>
      <c r="K30" s="64">
        <f>Input!$BQ$20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Input!$BR$20</f>
        <v>0</v>
      </c>
      <c r="G31" s="64">
        <f>Input!$BS$20</f>
        <v>0</v>
      </c>
      <c r="H31" s="64">
        <f>Input!$BT$20</f>
        <v>0</v>
      </c>
      <c r="I31" s="64">
        <f>Input!$BU$20</f>
        <v>0</v>
      </c>
      <c r="J31" s="64">
        <f>Input!$BV$20</f>
        <v>0</v>
      </c>
      <c r="K31" s="64">
        <f>Input!$BW$20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Input!$BX$20</f>
        <v>0</v>
      </c>
      <c r="G32" s="64">
        <f>Input!$BY$20</f>
        <v>0</v>
      </c>
      <c r="H32" s="64">
        <f>Input!$BZ$20</f>
        <v>0</v>
      </c>
      <c r="I32" s="64">
        <f>Input!$CA$20</f>
        <v>2244</v>
      </c>
      <c r="J32" s="64">
        <f>Input!$CB$20</f>
        <v>0</v>
      </c>
      <c r="K32" s="64">
        <f>Input!$CC$20</f>
        <v>0</v>
      </c>
      <c r="L32" s="65">
        <f t="shared" si="2"/>
        <v>2244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Input!$CD$20</f>
        <v>0</v>
      </c>
      <c r="G33" s="64">
        <f>Input!$CE$20</f>
        <v>0</v>
      </c>
      <c r="H33" s="64">
        <f>Input!$CF$20</f>
        <v>0</v>
      </c>
      <c r="I33" s="64">
        <f>Input!$CG$20</f>
        <v>0</v>
      </c>
      <c r="J33" s="64">
        <f>Input!$CH$20</f>
        <v>0</v>
      </c>
      <c r="K33" s="64">
        <f>Input!$CI$20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Input!$CJ$20</f>
        <v>0</v>
      </c>
      <c r="G34" s="64">
        <f>Input!$CK$20</f>
        <v>0</v>
      </c>
      <c r="H34" s="64">
        <f>Input!$CL$20</f>
        <v>0</v>
      </c>
      <c r="I34" s="64">
        <f>Input!$CM$20</f>
        <v>0</v>
      </c>
      <c r="J34" s="64">
        <f>Input!$CN$20</f>
        <v>0</v>
      </c>
      <c r="K34" s="64">
        <f>Input!$CO$20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Input!$CP$20</f>
        <v>27470</v>
      </c>
      <c r="G35" s="64">
        <f>Input!$CQ$20</f>
        <v>49224</v>
      </c>
      <c r="H35" s="64">
        <f>Input!$CR$20</f>
        <v>0</v>
      </c>
      <c r="I35" s="64">
        <f>Input!$CS$20</f>
        <v>4567</v>
      </c>
      <c r="J35" s="64">
        <f>Input!$CT$20</f>
        <v>0</v>
      </c>
      <c r="K35" s="64">
        <f>Input!$CU$20</f>
        <v>29637</v>
      </c>
      <c r="L35" s="65">
        <f t="shared" si="2"/>
        <v>110898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Input!$CV$20</f>
        <v>0</v>
      </c>
      <c r="G36" s="64">
        <f>Input!$CW$20</f>
        <v>0</v>
      </c>
      <c r="H36" s="64">
        <f>Input!$CX$20</f>
        <v>0</v>
      </c>
      <c r="I36" s="64">
        <f>Input!$CY$20</f>
        <v>0</v>
      </c>
      <c r="J36" s="64">
        <f>Input!$CZ$20</f>
        <v>0</v>
      </c>
      <c r="K36" s="64">
        <f>Input!$DA$20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Input!$DB$20</f>
        <v>0</v>
      </c>
      <c r="G37" s="64">
        <f>Input!$DC$20</f>
        <v>0</v>
      </c>
      <c r="H37" s="64">
        <f>Input!$DD$20</f>
        <v>0</v>
      </c>
      <c r="I37" s="64">
        <f>Input!$DE$20</f>
        <v>0</v>
      </c>
      <c r="J37" s="64">
        <f>Input!$DF$20</f>
        <v>0</v>
      </c>
      <c r="K37" s="64">
        <f>Input!$DG$20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Input!$DH$20</f>
        <v>0</v>
      </c>
      <c r="G38" s="64">
        <f>Input!$DI$20</f>
        <v>0</v>
      </c>
      <c r="H38" s="64">
        <f>Input!$DJ$20</f>
        <v>0</v>
      </c>
      <c r="I38" s="64">
        <f>Input!$DK$20</f>
        <v>0</v>
      </c>
      <c r="J38" s="64">
        <f>Input!$DL$20</f>
        <v>0</v>
      </c>
      <c r="K38" s="64">
        <f>Input!$DM$20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Input!$DN$20</f>
        <v>0</v>
      </c>
      <c r="G39" s="64">
        <f>Input!$DO$20</f>
        <v>0</v>
      </c>
      <c r="H39" s="64">
        <f>Input!$DP$20</f>
        <v>0</v>
      </c>
      <c r="I39" s="64">
        <f>Input!$DQ$20</f>
        <v>0</v>
      </c>
      <c r="J39" s="64">
        <f>Input!$DR$20</f>
        <v>0</v>
      </c>
      <c r="K39" s="64">
        <f>Input!$DS$20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Input!$DT$20</f>
        <v>0</v>
      </c>
      <c r="G40" s="64">
        <f>Input!$DU$20</f>
        <v>0</v>
      </c>
      <c r="H40" s="64">
        <f>Input!$DV$20</f>
        <v>0</v>
      </c>
      <c r="I40" s="64">
        <f>Input!$DW$20</f>
        <v>0</v>
      </c>
      <c r="J40" s="64">
        <f>Input!$DX$20</f>
        <v>0</v>
      </c>
      <c r="K40" s="64">
        <f>Input!$DY$20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Input!$DZ$20</f>
        <v>0</v>
      </c>
      <c r="G41" s="64">
        <f>Input!$EA$20</f>
        <v>0</v>
      </c>
      <c r="H41" s="64">
        <f>Input!$EB$20</f>
        <v>0</v>
      </c>
      <c r="I41" s="64">
        <f>Input!$EC$20</f>
        <v>0</v>
      </c>
      <c r="J41" s="64">
        <f>Input!$ED$20</f>
        <v>0</v>
      </c>
      <c r="K41" s="64">
        <f>Input!$EE$20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Input!$EF$20</f>
        <v>0</v>
      </c>
      <c r="G42" s="84">
        <f>Input!$EG$20</f>
        <v>0</v>
      </c>
      <c r="H42" s="84">
        <f>Input!$EH$20</f>
        <v>0</v>
      </c>
      <c r="I42" s="84">
        <f>Input!$EI$20</f>
        <v>0</v>
      </c>
      <c r="J42" s="84">
        <f>Input!$EJ$20</f>
        <v>0</v>
      </c>
      <c r="K42" s="84">
        <f>Input!$EK$20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1702603</v>
      </c>
      <c r="G43" s="86">
        <f t="shared" si="3"/>
        <v>3566777</v>
      </c>
      <c r="H43" s="86">
        <f t="shared" si="3"/>
        <v>2932435</v>
      </c>
      <c r="I43" s="86">
        <f t="shared" si="3"/>
        <v>1469774</v>
      </c>
      <c r="J43" s="86">
        <f t="shared" si="3"/>
        <v>257003</v>
      </c>
      <c r="K43" s="86">
        <f t="shared" si="3"/>
        <v>318081</v>
      </c>
      <c r="L43" s="87">
        <f t="shared" si="3"/>
        <v>10246673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4683686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6499212</v>
      </c>
      <c r="I44" s="53"/>
      <c r="J44" s="329" t="s">
        <v>450</v>
      </c>
      <c r="K44" s="330">
        <f>K43+J43</f>
        <v>575084</v>
      </c>
      <c r="L44" s="329" t="s">
        <v>451</v>
      </c>
      <c r="M44" s="331"/>
      <c r="N44" s="332">
        <f>K44+F43</f>
        <v>2277687</v>
      </c>
      <c r="O44" s="333">
        <f>ROUND((N44/P44)*100,2)</f>
        <v>2.56</v>
      </c>
      <c r="P44" s="93">
        <f>Input!$GT$20</f>
        <v>88835057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Input!$EL$20</f>
        <v>0</v>
      </c>
      <c r="G46" s="64">
        <f>Input!$EM$20</f>
        <v>14081</v>
      </c>
      <c r="H46" s="64">
        <f>Input!$EN$20</f>
        <v>0</v>
      </c>
      <c r="I46" s="64">
        <f>Input!$EO$20</f>
        <v>17109</v>
      </c>
      <c r="J46" s="64">
        <f>Input!$EP$20</f>
        <v>0</v>
      </c>
      <c r="K46" s="64">
        <f>Input!$EQ$20</f>
        <v>9998</v>
      </c>
      <c r="L46" s="57">
        <f>SUM(F46:K46)</f>
        <v>41188</v>
      </c>
      <c r="N46" s="9"/>
      <c r="O46" s="339">
        <f>ROUND(N44/O48,0)</f>
        <v>108461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82376</v>
      </c>
    </row>
    <row r="47" spans="1:28" ht="15.75" customHeight="1">
      <c r="A47" s="76"/>
      <c r="B47" s="55" t="s">
        <v>43</v>
      </c>
      <c r="C47" s="21"/>
      <c r="D47" s="21"/>
      <c r="F47" s="64">
        <f>Input!$ER$20</f>
        <v>648919</v>
      </c>
      <c r="G47" s="64">
        <f>Input!$ES$20</f>
        <v>562384</v>
      </c>
      <c r="H47" s="64">
        <f>Input!$ET$20</f>
        <v>2699458</v>
      </c>
      <c r="I47" s="64">
        <f>Input!$EU$20</f>
        <v>37176</v>
      </c>
      <c r="J47" s="64">
        <f>Input!$EV$20</f>
        <v>2454</v>
      </c>
      <c r="K47" s="64">
        <f>Input!$EW$20</f>
        <v>85355</v>
      </c>
      <c r="L47" s="65">
        <f t="shared" ref="L47:L55" si="4">SUM(F47:K47)</f>
        <v>4035746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Input!$EX$20</f>
        <v>131971</v>
      </c>
      <c r="G48" s="64">
        <f>Input!$EY$20</f>
        <v>20182</v>
      </c>
      <c r="H48" s="64">
        <f>Input!$EZ$20</f>
        <v>0</v>
      </c>
      <c r="I48" s="64">
        <f>Input!$FA$20</f>
        <v>10206</v>
      </c>
      <c r="J48" s="64">
        <f>Input!$FB$20</f>
        <v>6232</v>
      </c>
      <c r="K48" s="64">
        <f>Input!$FC$20</f>
        <v>0</v>
      </c>
      <c r="L48" s="65">
        <f t="shared" si="4"/>
        <v>168591</v>
      </c>
      <c r="N48" s="97"/>
      <c r="O48" s="341">
        <f>FTSE!$P$56</f>
        <v>21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Input!$FD$20</f>
        <v>361753</v>
      </c>
      <c r="G49" s="64">
        <f>Input!$FE$20</f>
        <v>33454</v>
      </c>
      <c r="H49" s="64">
        <f>Input!$FF$20</f>
        <v>5788</v>
      </c>
      <c r="I49" s="64">
        <f>Input!$FG$20</f>
        <v>15223</v>
      </c>
      <c r="J49" s="64">
        <f>Input!$FH$20</f>
        <v>10849</v>
      </c>
      <c r="K49" s="64">
        <f>Input!$FI$20</f>
        <v>137780</v>
      </c>
      <c r="L49" s="65">
        <f t="shared" si="4"/>
        <v>564847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Input!$FJ$20</f>
        <v>27470</v>
      </c>
      <c r="G50" s="64">
        <f>Input!$FK$20</f>
        <v>14081</v>
      </c>
      <c r="H50" s="64">
        <f>Input!$FL$20</f>
        <v>0</v>
      </c>
      <c r="I50" s="64">
        <f>Input!$FM$20</f>
        <v>22791</v>
      </c>
      <c r="J50" s="64">
        <f>Input!$FN$20</f>
        <v>1056</v>
      </c>
      <c r="K50" s="64">
        <f>Input!$FO$20</f>
        <v>12647</v>
      </c>
      <c r="L50" s="65">
        <f t="shared" si="4"/>
        <v>78045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Input!$FP$20</f>
        <v>0</v>
      </c>
      <c r="G51" s="64">
        <f>Input!$FQ$20</f>
        <v>0</v>
      </c>
      <c r="H51" s="64">
        <f>Input!$FR$20</f>
        <v>0</v>
      </c>
      <c r="I51" s="64">
        <f>Input!$FS$20</f>
        <v>0</v>
      </c>
      <c r="J51" s="64">
        <f>Input!$FT$20</f>
        <v>0</v>
      </c>
      <c r="K51" s="64">
        <f>Input!$FU$20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Input!$FV$20</f>
        <v>0</v>
      </c>
      <c r="G52" s="64">
        <f>Input!$FW$20</f>
        <v>0</v>
      </c>
      <c r="H52" s="64">
        <f>Input!$FX$20</f>
        <v>0</v>
      </c>
      <c r="I52" s="64">
        <f>Input!$FY$20</f>
        <v>0</v>
      </c>
      <c r="J52" s="64">
        <f>Input!$FZ$20</f>
        <v>0</v>
      </c>
      <c r="K52" s="64">
        <f>Input!$GA$20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Input!$GB$20</f>
        <v>0</v>
      </c>
      <c r="G53" s="64">
        <f>Input!$GC$20</f>
        <v>0</v>
      </c>
      <c r="H53" s="64">
        <f>Input!$GD$20</f>
        <v>0</v>
      </c>
      <c r="I53" s="64">
        <f>Input!$GE$20</f>
        <v>0</v>
      </c>
      <c r="J53" s="64">
        <f>Input!$GF$20</f>
        <v>0</v>
      </c>
      <c r="K53" s="64">
        <f>Input!$GG$20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Input!$GH$20</f>
        <v>0</v>
      </c>
      <c r="G54" s="64">
        <f>Input!$GI$20</f>
        <v>0</v>
      </c>
      <c r="H54" s="64">
        <f>Input!$GJ$20</f>
        <v>0</v>
      </c>
      <c r="I54" s="64">
        <f>Input!$GK$20</f>
        <v>0</v>
      </c>
      <c r="J54" s="64">
        <f>Input!$GL$20</f>
        <v>0</v>
      </c>
      <c r="K54" s="64">
        <f>Input!$GM$20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Input!$GN$20</f>
        <v>0</v>
      </c>
      <c r="G55" s="64">
        <f>Input!$GO$20</f>
        <v>0</v>
      </c>
      <c r="H55" s="64">
        <f>Input!$GP$20</f>
        <v>0</v>
      </c>
      <c r="I55" s="64">
        <f>Input!$GQ$20</f>
        <v>0</v>
      </c>
      <c r="J55" s="64">
        <f>Input!$GR$20</f>
        <v>0</v>
      </c>
      <c r="K55" s="64">
        <f>Input!$GS$20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1170113</v>
      </c>
      <c r="G56" s="86">
        <f t="shared" ref="G56:L56" si="5">SUM(G46:G55)</f>
        <v>644182</v>
      </c>
      <c r="H56" s="86">
        <f t="shared" si="5"/>
        <v>2705246</v>
      </c>
      <c r="I56" s="86">
        <f t="shared" si="5"/>
        <v>102505</v>
      </c>
      <c r="J56" s="86">
        <f t="shared" si="5"/>
        <v>20591</v>
      </c>
      <c r="K56" s="86">
        <f t="shared" si="5"/>
        <v>245780</v>
      </c>
      <c r="L56" s="86">
        <f t="shared" si="5"/>
        <v>4888417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82376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2872716</v>
      </c>
      <c r="G63" s="114">
        <f t="shared" si="6"/>
        <v>4210959</v>
      </c>
      <c r="H63" s="114">
        <f t="shared" si="6"/>
        <v>5637681</v>
      </c>
      <c r="I63" s="114">
        <f t="shared" si="6"/>
        <v>1572279</v>
      </c>
      <c r="J63" s="114">
        <f t="shared" si="6"/>
        <v>277594</v>
      </c>
      <c r="K63" s="114">
        <f t="shared" si="6"/>
        <v>563861</v>
      </c>
      <c r="L63" s="114">
        <f t="shared" si="6"/>
        <v>15135090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10736142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Input!E20+Input!GT20+Input!GU20+Input!GV20</f>
        <v>341100732</v>
      </c>
      <c r="N65" s="20"/>
    </row>
    <row r="66" spans="1:14" ht="15.75" customHeight="1">
      <c r="G66" s="512">
        <f>G28+G23</f>
        <v>3517553</v>
      </c>
      <c r="H66" s="512">
        <f>H28+H23</f>
        <v>2932435</v>
      </c>
      <c r="L66" s="191">
        <f>SUM(L63:L65)</f>
        <v>366971964</v>
      </c>
    </row>
    <row r="67" spans="1:14" ht="15.75" customHeight="1">
      <c r="H67" s="512">
        <f>H66+G66</f>
        <v>6449988</v>
      </c>
    </row>
    <row r="69" spans="1:14" ht="15.75" customHeight="1">
      <c r="L69" s="3" t="str">
        <f>IF(L66&lt;&gt;(Input!$D$20),"Error","Input Balanced")</f>
        <v>Input Balanced</v>
      </c>
    </row>
    <row r="72" spans="1:14" ht="15.75" customHeight="1">
      <c r="L72" s="219"/>
    </row>
  </sheetData>
  <mergeCells count="3">
    <mergeCell ref="B6:L6"/>
    <mergeCell ref="H10:J10"/>
    <mergeCell ref="F20:J20"/>
  </mergeCells>
  <conditionalFormatting sqref="O27:O28">
    <cfRule type="expression" dxfId="23" priority="2">
      <formula>$O$28&lt;&gt;0</formula>
    </cfRule>
  </conditionalFormatting>
  <conditionalFormatting sqref="H10:J10">
    <cfRule type="expression" dxfId="22" priority="1">
      <formula>$O$10&lt;&gt;0</formula>
    </cfRule>
  </conditionalFormatting>
  <conditionalFormatting sqref="F20:J20">
    <cfRule type="expression" dxfId="21" priority="3">
      <formula>OR($S$17&lt;&gt;0,$S$43&lt;&gt;0,$S$56&lt;&gt;0)</formula>
    </cfRule>
  </conditionalFormatting>
  <hyperlinks>
    <hyperlink ref="L1" location="Index!A1" display="Return to Index" xr:uid="{00000000-0004-0000-12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K41"/>
  <sheetViews>
    <sheetView showGridLines="0" workbookViewId="0">
      <selection activeCell="E33" sqref="E33"/>
    </sheetView>
  </sheetViews>
  <sheetFormatPr defaultRowHeight="12.75"/>
  <cols>
    <col min="1" max="2" width="9.42578125" style="196" customWidth="1"/>
    <col min="3" max="3" width="7.7109375" style="196" customWidth="1"/>
    <col min="4" max="4" width="46.42578125" style="197" customWidth="1"/>
    <col min="5" max="5" width="16.7109375" style="197" customWidth="1"/>
    <col min="6" max="6" width="9.140625" style="197"/>
    <col min="7" max="7" width="15.5703125" style="197" customWidth="1"/>
    <col min="8" max="16384" width="9.140625" style="197"/>
  </cols>
  <sheetData>
    <row r="1" spans="1:11" ht="13.5" thickBot="1">
      <c r="F1" s="158" t="s">
        <v>355</v>
      </c>
      <c r="K1" s="258" t="s">
        <v>396</v>
      </c>
    </row>
    <row r="2" spans="1:11">
      <c r="F2" s="159" t="s">
        <v>736</v>
      </c>
    </row>
    <row r="3" spans="1:11">
      <c r="F3" s="553" t="s">
        <v>864</v>
      </c>
    </row>
    <row r="4" spans="1:11">
      <c r="A4" s="198" t="s">
        <v>579</v>
      </c>
    </row>
    <row r="5" spans="1:11">
      <c r="A5" s="198"/>
      <c r="C5" s="213" t="s">
        <v>737</v>
      </c>
    </row>
    <row r="6" spans="1:11" ht="63" customHeight="1">
      <c r="A6" s="199" t="s">
        <v>366</v>
      </c>
      <c r="B6" s="200" t="s">
        <v>298</v>
      </c>
      <c r="C6" s="200" t="s">
        <v>367</v>
      </c>
      <c r="D6" s="201" t="s">
        <v>348</v>
      </c>
      <c r="E6" s="202" t="s">
        <v>465</v>
      </c>
      <c r="I6" s="198" t="s">
        <v>699</v>
      </c>
    </row>
    <row r="7" spans="1:11">
      <c r="A7" s="196">
        <v>1</v>
      </c>
      <c r="B7" s="408">
        <v>89</v>
      </c>
      <c r="C7" s="409" t="str">
        <f t="shared" ref="C7:C19" si="0">$C$5</f>
        <v>FY 20</v>
      </c>
      <c r="D7" s="204" t="s">
        <v>375</v>
      </c>
      <c r="E7" s="205">
        <f>TAMHSC!$L$17</f>
        <v>290798235</v>
      </c>
      <c r="I7" s="639">
        <v>43867</v>
      </c>
    </row>
    <row r="8" spans="1:11">
      <c r="A8" s="196">
        <v>2</v>
      </c>
      <c r="B8" s="408">
        <v>412</v>
      </c>
      <c r="C8" s="409" t="str">
        <f t="shared" si="0"/>
        <v>FY 20</v>
      </c>
      <c r="D8" s="204" t="s">
        <v>378</v>
      </c>
      <c r="E8" s="206">
        <f>TTUHSC!$L$17</f>
        <v>44091705</v>
      </c>
    </row>
    <row r="9" spans="1:11">
      <c r="A9" s="196">
        <v>3</v>
      </c>
      <c r="B9" s="408">
        <v>130</v>
      </c>
      <c r="C9" s="409" t="str">
        <f t="shared" si="0"/>
        <v>FY 20</v>
      </c>
      <c r="D9" s="204" t="s">
        <v>376</v>
      </c>
      <c r="E9" s="206">
        <f>UNTHSC1!$L$17</f>
        <v>45170308</v>
      </c>
    </row>
    <row r="10" spans="1:11">
      <c r="A10" s="196">
        <v>4</v>
      </c>
      <c r="B10" s="408">
        <v>104952</v>
      </c>
      <c r="C10" s="409" t="str">
        <f t="shared" si="0"/>
        <v>FY 20</v>
      </c>
      <c r="D10" s="204" t="s">
        <v>381</v>
      </c>
      <c r="E10" s="206">
        <f>MBG!$L$17</f>
        <v>152611603</v>
      </c>
    </row>
    <row r="11" spans="1:11">
      <c r="A11" s="196">
        <v>5</v>
      </c>
      <c r="B11" s="408">
        <v>404</v>
      </c>
      <c r="C11" s="409" t="str">
        <f t="shared" si="0"/>
        <v>FY 20</v>
      </c>
      <c r="D11" s="457" t="s">
        <v>569</v>
      </c>
      <c r="E11" s="206">
        <f>THC!$L$17</f>
        <v>21264915</v>
      </c>
    </row>
    <row r="12" spans="1:11">
      <c r="A12" s="196">
        <v>6</v>
      </c>
      <c r="B12" s="408">
        <v>11618</v>
      </c>
      <c r="C12" s="409" t="str">
        <f t="shared" si="0"/>
        <v>FY 20</v>
      </c>
      <c r="D12" s="204" t="s">
        <v>379</v>
      </c>
      <c r="E12" s="206">
        <f>HSH!$L$17</f>
        <v>253142796</v>
      </c>
    </row>
    <row r="13" spans="1:11">
      <c r="A13" s="196">
        <v>7</v>
      </c>
      <c r="B13" s="408">
        <v>25554</v>
      </c>
      <c r="C13" s="409" t="str">
        <f t="shared" si="0"/>
        <v>FY 20</v>
      </c>
      <c r="D13" s="204" t="s">
        <v>380</v>
      </c>
      <c r="E13" s="206">
        <f>MDA!$L$17</f>
        <v>967676566</v>
      </c>
    </row>
    <row r="14" spans="1:11">
      <c r="A14" s="196">
        <v>8</v>
      </c>
      <c r="B14" s="408">
        <v>40</v>
      </c>
      <c r="C14" s="409" t="str">
        <f t="shared" si="0"/>
        <v>FY 20</v>
      </c>
      <c r="D14" s="204" t="s">
        <v>374</v>
      </c>
      <c r="E14" s="217">
        <f>HSSA!$L$17</f>
        <v>195215120</v>
      </c>
    </row>
    <row r="15" spans="1:11" s="498" customFormat="1">
      <c r="A15" s="494">
        <v>9</v>
      </c>
      <c r="B15" s="495">
        <v>30</v>
      </c>
      <c r="C15" s="496" t="str">
        <f t="shared" si="0"/>
        <v>FY 20</v>
      </c>
      <c r="D15" s="378" t="s">
        <v>373</v>
      </c>
      <c r="E15" s="497">
        <f>SWM!$L$17</f>
        <v>524109323</v>
      </c>
    </row>
    <row r="16" spans="1:11">
      <c r="A16" s="196">
        <v>10</v>
      </c>
      <c r="B16" s="343">
        <v>862</v>
      </c>
      <c r="C16" s="496" t="str">
        <f t="shared" si="0"/>
        <v>FY 20</v>
      </c>
      <c r="D16" s="378" t="s">
        <v>597</v>
      </c>
      <c r="E16" s="206">
        <f>TTUHSCEP!$L$17</f>
        <v>10246673</v>
      </c>
    </row>
    <row r="17" spans="1:5">
      <c r="A17" s="196">
        <v>11</v>
      </c>
      <c r="B17" s="343">
        <v>203599</v>
      </c>
      <c r="C17" s="496" t="str">
        <f t="shared" si="0"/>
        <v>FY 20</v>
      </c>
      <c r="D17" s="378" t="s">
        <v>598</v>
      </c>
      <c r="E17" s="206">
        <f>RGVM!$L$17</f>
        <v>22605280</v>
      </c>
    </row>
    <row r="18" spans="1:5">
      <c r="A18" s="196">
        <v>12</v>
      </c>
      <c r="B18" s="343">
        <v>203658</v>
      </c>
      <c r="C18" s="496" t="str">
        <f t="shared" si="0"/>
        <v>FY 20</v>
      </c>
      <c r="D18" s="378" t="s">
        <v>593</v>
      </c>
      <c r="E18" s="206">
        <f>AUSM!$L$17</f>
        <v>35698490</v>
      </c>
    </row>
    <row r="19" spans="1:5">
      <c r="A19" s="196">
        <v>13</v>
      </c>
      <c r="B19" s="343">
        <v>203652</v>
      </c>
      <c r="C19" s="496" t="str">
        <f t="shared" si="0"/>
        <v>FY 20</v>
      </c>
      <c r="D19" s="378" t="s">
        <v>708</v>
      </c>
      <c r="E19" s="206">
        <f>UHM!$L$17</f>
        <v>222907</v>
      </c>
    </row>
    <row r="20" spans="1:5">
      <c r="B20" s="408"/>
      <c r="C20" s="409"/>
      <c r="D20" s="204"/>
      <c r="E20" s="206"/>
    </row>
    <row r="21" spans="1:5" ht="13.5" thickBot="1">
      <c r="D21" s="207" t="s">
        <v>19</v>
      </c>
      <c r="E21" s="208">
        <f>SUM(E7:E20)</f>
        <v>2562853921</v>
      </c>
    </row>
    <row r="22" spans="1:5" ht="13.5" thickTop="1">
      <c r="D22" s="209">
        <f>COUNTA(D7:D20)</f>
        <v>13</v>
      </c>
    </row>
    <row r="24" spans="1:5">
      <c r="D24" s="198" t="s">
        <v>662</v>
      </c>
    </row>
    <row r="25" spans="1:5">
      <c r="E25" s="196" t="str">
        <f>IF(E21&lt;&gt;Summary!L134,"Error","Balanced")</f>
        <v>Balanced</v>
      </c>
    </row>
    <row r="27" spans="1:5">
      <c r="E27" s="210"/>
    </row>
    <row r="33" spans="4:5" ht="13.5" thickBot="1">
      <c r="D33" s="198" t="s">
        <v>553</v>
      </c>
      <c r="E33" s="208">
        <v>2562853921</v>
      </c>
    </row>
    <row r="34" spans="4:5" ht="13.5" thickTop="1"/>
    <row r="35" spans="4:5">
      <c r="E35" s="210">
        <f>E33-E21</f>
        <v>0</v>
      </c>
    </row>
    <row r="41" spans="4:5">
      <c r="D41" s="198"/>
    </row>
  </sheetData>
  <hyperlinks>
    <hyperlink ref="K1" location="Index!A1" display="Return to Index" xr:uid="{00000000-0004-0000-0100-000000000000}"/>
  </hyperlink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FF00"/>
    <pageSetUpPr fitToPage="1"/>
  </sheetPr>
  <dimension ref="A1:AB69"/>
  <sheetViews>
    <sheetView showGridLines="0" zoomScale="80" zoomScaleNormal="8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580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32132772</v>
      </c>
      <c r="L8" s="23">
        <f>Input!$I$22</f>
        <v>32132772</v>
      </c>
      <c r="N8" s="115"/>
      <c r="O8" s="116"/>
      <c r="P8" s="19"/>
      <c r="Q8" s="19"/>
      <c r="R8" s="19"/>
      <c r="S8" s="19"/>
      <c r="T8" s="19"/>
      <c r="AB8" s="24">
        <f>SUM(C8:L8)</f>
        <v>64265544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Input!$G$22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461"/>
      <c r="H10" s="678" t="str">
        <f>IF(O10&lt;&gt;0,"Out of Balance with SRECNA","")</f>
        <v/>
      </c>
      <c r="I10" s="678"/>
      <c r="J10" s="679"/>
      <c r="K10" s="31">
        <f>SUM(K8:K9)</f>
        <v>32132772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32132772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Input!$H$22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2724345</v>
      </c>
      <c r="L13" s="36">
        <f>Input!$J$22</f>
        <v>2724345</v>
      </c>
      <c r="N13" s="37"/>
      <c r="O13" s="119"/>
      <c r="AB13" s="24">
        <f>SUM(C13:L13)</f>
        <v>5448690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251680</v>
      </c>
      <c r="L14" s="36">
        <f>Input!$K$22</f>
        <v>251680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503360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589693</v>
      </c>
      <c r="L15" s="36">
        <f>Input!$L$22</f>
        <v>589693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1179386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Input!$M$22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35698490</v>
      </c>
      <c r="L17" s="46">
        <f>SUM(L8:L16)</f>
        <v>35698490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Input!$N$22</f>
        <v>913047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Input!$O$22</f>
        <v>2040596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Input!$P$22</f>
        <v>0</v>
      </c>
      <c r="G22" s="56">
        <f>Input!$Q$22</f>
        <v>0</v>
      </c>
      <c r="H22" s="56">
        <f>Input!$R$22</f>
        <v>0</v>
      </c>
      <c r="I22" s="56">
        <f>Input!$S$22</f>
        <v>0</v>
      </c>
      <c r="J22" s="56">
        <f>Input!$T$22</f>
        <v>0</v>
      </c>
      <c r="K22" s="56">
        <f>Input!$U$22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Input!$V$22</f>
        <v>0</v>
      </c>
      <c r="G23" s="64">
        <f>Input!$W$22</f>
        <v>0</v>
      </c>
      <c r="H23" s="64">
        <f>Input!$X$22</f>
        <v>0</v>
      </c>
      <c r="I23" s="64">
        <f>Input!$Y$22</f>
        <v>34816</v>
      </c>
      <c r="J23" s="64">
        <f>Input!$Z$22</f>
        <v>0</v>
      </c>
      <c r="K23" s="64">
        <f>Input!$AA$22</f>
        <v>0</v>
      </c>
      <c r="L23" s="65">
        <f t="shared" ref="L23:L42" si="2">SUM(F23:K23)</f>
        <v>34816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69632</v>
      </c>
    </row>
    <row r="24" spans="1:28" ht="15.75" customHeight="1">
      <c r="B24" s="55" t="s">
        <v>22</v>
      </c>
      <c r="C24" s="21"/>
      <c r="D24" s="21"/>
      <c r="F24" s="64">
        <f>Input!$AB$22</f>
        <v>0</v>
      </c>
      <c r="G24" s="64">
        <f>Input!$AC$22</f>
        <v>0</v>
      </c>
      <c r="H24" s="64">
        <f>Input!$AD$22</f>
        <v>0</v>
      </c>
      <c r="I24" s="64">
        <f>Input!$AE$22</f>
        <v>0</v>
      </c>
      <c r="J24" s="64">
        <f>Input!$AF$22</f>
        <v>0</v>
      </c>
      <c r="K24" s="64">
        <f>Input!$AG$22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Input!$AH$22</f>
        <v>0</v>
      </c>
      <c r="G25" s="64">
        <f>Input!$AI$22</f>
        <v>0</v>
      </c>
      <c r="H25" s="64">
        <f>Input!$AJ$22</f>
        <v>0</v>
      </c>
      <c r="I25" s="64">
        <f>Input!$AK$22</f>
        <v>0</v>
      </c>
      <c r="J25" s="64">
        <f>Input!$AL$22</f>
        <v>0</v>
      </c>
      <c r="K25" s="64">
        <f>Input!$AM$22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Input!$AN$22</f>
        <v>0</v>
      </c>
      <c r="G26" s="64">
        <f>Input!$AO$22</f>
        <v>0</v>
      </c>
      <c r="H26" s="64">
        <f>Input!$AP$22</f>
        <v>0</v>
      </c>
      <c r="I26" s="64">
        <f>Input!$AQ$22</f>
        <v>0</v>
      </c>
      <c r="J26" s="64">
        <f>Input!$AR$22</f>
        <v>0</v>
      </c>
      <c r="K26" s="64">
        <f>Input!$AS$22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Input!$AT$22</f>
        <v>0</v>
      </c>
      <c r="G27" s="64">
        <f>Input!$AU$22</f>
        <v>0</v>
      </c>
      <c r="H27" s="64">
        <f>Input!$AV$22</f>
        <v>0</v>
      </c>
      <c r="I27" s="64">
        <f>Input!$AW$22</f>
        <v>0</v>
      </c>
      <c r="J27" s="64">
        <f>Input!$AX$22</f>
        <v>0</v>
      </c>
      <c r="K27" s="64">
        <f>Input!$AY$22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Input!$AZ$22</f>
        <v>8385526</v>
      </c>
      <c r="G28" s="64">
        <f>Input!$BA$22</f>
        <v>75000</v>
      </c>
      <c r="H28" s="64">
        <f>Input!$BB$22</f>
        <v>2515534</v>
      </c>
      <c r="I28" s="64">
        <f>Input!$BC$22</f>
        <v>13895107</v>
      </c>
      <c r="J28" s="64">
        <f>Input!$BD$22</f>
        <v>4674662</v>
      </c>
      <c r="K28" s="64">
        <f>Input!$BE$22</f>
        <v>5854211</v>
      </c>
      <c r="L28" s="65">
        <f t="shared" si="2"/>
        <v>35400040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Input!$BF$22</f>
        <v>0</v>
      </c>
      <c r="G29" s="64">
        <f>Input!$BG$22</f>
        <v>0</v>
      </c>
      <c r="H29" s="64">
        <f>Input!$BH$22</f>
        <v>0</v>
      </c>
      <c r="I29" s="64">
        <f>Input!$BI$22</f>
        <v>0</v>
      </c>
      <c r="J29" s="64">
        <f>Input!$BJ$22</f>
        <v>0</v>
      </c>
      <c r="K29" s="64">
        <f>Input!$BK$22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Input!$BL$22</f>
        <v>0</v>
      </c>
      <c r="G30" s="64">
        <f>Input!$BM$22</f>
        <v>0</v>
      </c>
      <c r="H30" s="64">
        <f>Input!$BN$22</f>
        <v>0</v>
      </c>
      <c r="I30" s="64">
        <f>Input!$BO$22</f>
        <v>0</v>
      </c>
      <c r="J30" s="64">
        <f>Input!$BP$22</f>
        <v>0</v>
      </c>
      <c r="K30" s="64">
        <f>Input!$BQ$22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Input!$BR$22</f>
        <v>0</v>
      </c>
      <c r="G31" s="64">
        <f>Input!$BS$22</f>
        <v>0</v>
      </c>
      <c r="H31" s="64">
        <f>Input!$BT$22</f>
        <v>0</v>
      </c>
      <c r="I31" s="64">
        <f>Input!$BU$22</f>
        <v>213709</v>
      </c>
      <c r="J31" s="64">
        <f>Input!$BV$22</f>
        <v>0</v>
      </c>
      <c r="K31" s="64">
        <f>Input!$BW$22</f>
        <v>49925</v>
      </c>
      <c r="L31" s="65">
        <f t="shared" si="2"/>
        <v>263634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Input!$BX$22</f>
        <v>0</v>
      </c>
      <c r="G32" s="64">
        <f>Input!$BY$22</f>
        <v>0</v>
      </c>
      <c r="H32" s="64">
        <f>Input!$BZ$22</f>
        <v>0</v>
      </c>
      <c r="I32" s="64">
        <f>Input!$CA$22</f>
        <v>0</v>
      </c>
      <c r="J32" s="64">
        <f>Input!$CB$22</f>
        <v>0</v>
      </c>
      <c r="K32" s="64">
        <f>Input!$CC$22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Input!$CD$22</f>
        <v>0</v>
      </c>
      <c r="G33" s="64">
        <f>Input!$CE$22</f>
        <v>0</v>
      </c>
      <c r="H33" s="64">
        <f>Input!$CF$22</f>
        <v>0</v>
      </c>
      <c r="I33" s="64">
        <f>Input!$CG$22</f>
        <v>0</v>
      </c>
      <c r="J33" s="64">
        <f>Input!$CH$22</f>
        <v>0</v>
      </c>
      <c r="K33" s="64">
        <f>Input!$CI$22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Input!$CJ$22</f>
        <v>0</v>
      </c>
      <c r="G34" s="64">
        <f>Input!$CK$22</f>
        <v>0</v>
      </c>
      <c r="H34" s="64">
        <f>Input!$CL$22</f>
        <v>0</v>
      </c>
      <c r="I34" s="64">
        <f>Input!$CM$22</f>
        <v>0</v>
      </c>
      <c r="J34" s="64">
        <f>Input!$CN$22</f>
        <v>0</v>
      </c>
      <c r="K34" s="64">
        <f>Input!$CO$22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Input!$CP$22</f>
        <v>0</v>
      </c>
      <c r="G35" s="64">
        <f>Input!$CQ$22</f>
        <v>0</v>
      </c>
      <c r="H35" s="64">
        <f>Input!$CR$22</f>
        <v>0</v>
      </c>
      <c r="I35" s="64">
        <f>Input!$CS$22</f>
        <v>0</v>
      </c>
      <c r="J35" s="64">
        <f>Input!$CT$22</f>
        <v>0</v>
      </c>
      <c r="K35" s="64">
        <f>Input!$CU$22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Input!$CV$22</f>
        <v>0</v>
      </c>
      <c r="G36" s="64">
        <f>Input!$CW$22</f>
        <v>0</v>
      </c>
      <c r="H36" s="64">
        <f>Input!$CX$22</f>
        <v>0</v>
      </c>
      <c r="I36" s="64">
        <f>Input!$CY$22</f>
        <v>0</v>
      </c>
      <c r="J36" s="64">
        <f>Input!$CZ$22</f>
        <v>0</v>
      </c>
      <c r="K36" s="64">
        <f>Input!$DA$22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Input!$DB$22</f>
        <v>0</v>
      </c>
      <c r="G37" s="64">
        <f>Input!$DC$22</f>
        <v>0</v>
      </c>
      <c r="H37" s="64">
        <f>Input!$DD$22</f>
        <v>0</v>
      </c>
      <c r="I37" s="64">
        <f>Input!$DE$22</f>
        <v>0</v>
      </c>
      <c r="J37" s="64">
        <f>Input!$DF$22</f>
        <v>0</v>
      </c>
      <c r="K37" s="64">
        <f>Input!$DG$22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Input!$DH$22</f>
        <v>0</v>
      </c>
      <c r="G38" s="64">
        <f>Input!$DI$22</f>
        <v>0</v>
      </c>
      <c r="H38" s="64">
        <f>Input!$DJ$22</f>
        <v>0</v>
      </c>
      <c r="I38" s="64">
        <f>Input!$DK$22</f>
        <v>0</v>
      </c>
      <c r="J38" s="64">
        <f>Input!$DL$22</f>
        <v>0</v>
      </c>
      <c r="K38" s="64">
        <f>Input!$DM$22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Input!$DN$22</f>
        <v>0</v>
      </c>
      <c r="G39" s="64">
        <f>Input!$DO$22</f>
        <v>0</v>
      </c>
      <c r="H39" s="64">
        <f>Input!$DP$22</f>
        <v>0</v>
      </c>
      <c r="I39" s="64">
        <f>Input!$DQ$22</f>
        <v>0</v>
      </c>
      <c r="J39" s="64">
        <f>Input!$DR$22</f>
        <v>0</v>
      </c>
      <c r="K39" s="64">
        <f>Input!$DS$22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Input!$DT$22</f>
        <v>0</v>
      </c>
      <c r="G40" s="64">
        <f>Input!$DU$22</f>
        <v>0</v>
      </c>
      <c r="H40" s="64">
        <f>Input!$DV$22</f>
        <v>0</v>
      </c>
      <c r="I40" s="64">
        <f>Input!$DW$22</f>
        <v>0</v>
      </c>
      <c r="J40" s="64">
        <f>Input!$DX$22</f>
        <v>0</v>
      </c>
      <c r="K40" s="64">
        <f>Input!$DY$22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Input!$DZ$22</f>
        <v>0</v>
      </c>
      <c r="G41" s="64">
        <f>Input!$EA$22</f>
        <v>0</v>
      </c>
      <c r="H41" s="64">
        <f>Input!$EB$22</f>
        <v>0</v>
      </c>
      <c r="I41" s="64">
        <f>Input!$EC$22</f>
        <v>0</v>
      </c>
      <c r="J41" s="64">
        <f>Input!$ED$22</f>
        <v>0</v>
      </c>
      <c r="K41" s="64">
        <f>Input!$EE$22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Input!$EF$22</f>
        <v>0</v>
      </c>
      <c r="G42" s="84">
        <f>Input!$EG$22</f>
        <v>0</v>
      </c>
      <c r="H42" s="84">
        <f>Input!$EH$22</f>
        <v>0</v>
      </c>
      <c r="I42" s="84">
        <f>Input!$EI$22</f>
        <v>0</v>
      </c>
      <c r="J42" s="84">
        <f>Input!$EJ$22</f>
        <v>0</v>
      </c>
      <c r="K42" s="84">
        <f>Input!$EK$22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8385526</v>
      </c>
      <c r="G43" s="86">
        <f t="shared" si="3"/>
        <v>75000</v>
      </c>
      <c r="H43" s="86">
        <f t="shared" si="3"/>
        <v>2515534</v>
      </c>
      <c r="I43" s="86">
        <f t="shared" si="3"/>
        <v>14143632</v>
      </c>
      <c r="J43" s="86">
        <f t="shared" si="3"/>
        <v>4674662</v>
      </c>
      <c r="K43" s="86">
        <f t="shared" si="3"/>
        <v>5904136</v>
      </c>
      <c r="L43" s="87">
        <f t="shared" si="3"/>
        <v>35698490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69632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2590534</v>
      </c>
      <c r="I44" s="53"/>
      <c r="J44" s="329" t="s">
        <v>450</v>
      </c>
      <c r="K44" s="330">
        <f>K43+J43</f>
        <v>10578798</v>
      </c>
      <c r="L44" s="329" t="s">
        <v>451</v>
      </c>
      <c r="M44" s="331"/>
      <c r="N44" s="332">
        <f>K44+F43</f>
        <v>18964324</v>
      </c>
      <c r="O44" s="333">
        <f>ROUND((N44/P44)*100,2)</f>
        <v>111.22</v>
      </c>
      <c r="P44" s="93">
        <f>Input!$GT$22</f>
        <v>17051300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Input!$EL$22</f>
        <v>0</v>
      </c>
      <c r="G46" s="64">
        <f>Input!$EM$22</f>
        <v>0</v>
      </c>
      <c r="H46" s="64">
        <f>Input!$EN$22</f>
        <v>0</v>
      </c>
      <c r="I46" s="64">
        <f>Input!$EO$22</f>
        <v>0</v>
      </c>
      <c r="J46" s="64">
        <f>Input!$EP$22</f>
        <v>0</v>
      </c>
      <c r="K46" s="64">
        <f>Input!$EQ$22</f>
        <v>0</v>
      </c>
      <c r="L46" s="57">
        <f>SUM(F46:K46)</f>
        <v>0</v>
      </c>
      <c r="N46" s="9"/>
      <c r="O46" s="339">
        <f>ROUND(N44/O48,0)</f>
        <v>538453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>
        <f>Input!$ER$22</f>
        <v>878188</v>
      </c>
      <c r="G47" s="64">
        <f>Input!$ES$22</f>
        <v>0</v>
      </c>
      <c r="H47" s="64">
        <f>Input!$ET$22</f>
        <v>1309653</v>
      </c>
      <c r="I47" s="64">
        <f>Input!$EU$22</f>
        <v>0</v>
      </c>
      <c r="J47" s="64">
        <f>Input!$EV$22</f>
        <v>0</v>
      </c>
      <c r="K47" s="64">
        <f>Input!$EW$22</f>
        <v>0</v>
      </c>
      <c r="L47" s="65">
        <f t="shared" ref="L47:L55" si="4">SUM(F47:K47)</f>
        <v>2187841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Input!$EX$22</f>
        <v>0</v>
      </c>
      <c r="G48" s="64">
        <f>Input!$EY$22</f>
        <v>0</v>
      </c>
      <c r="H48" s="64">
        <f>Input!$EZ$22</f>
        <v>0</v>
      </c>
      <c r="I48" s="64">
        <f>Input!$FA$22</f>
        <v>0</v>
      </c>
      <c r="J48" s="64">
        <f>Input!$FB$22</f>
        <v>0</v>
      </c>
      <c r="K48" s="64">
        <f>Input!$FC$22</f>
        <v>0</v>
      </c>
      <c r="L48" s="65">
        <f t="shared" si="4"/>
        <v>0</v>
      </c>
      <c r="N48" s="97"/>
      <c r="O48" s="341">
        <f>FTSE!$P$61</f>
        <v>35.22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Input!$FD$22</f>
        <v>0</v>
      </c>
      <c r="G49" s="64">
        <f>Input!$FE$22</f>
        <v>0</v>
      </c>
      <c r="H49" s="64">
        <f>Input!$FF$22</f>
        <v>0</v>
      </c>
      <c r="I49" s="64">
        <f>Input!$FG$22</f>
        <v>0</v>
      </c>
      <c r="J49" s="64">
        <f>Input!$FH$22</f>
        <v>0</v>
      </c>
      <c r="K49" s="64">
        <f>Input!$FI$22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Input!$FJ$22</f>
        <v>0</v>
      </c>
      <c r="G50" s="64">
        <f>Input!$FK$22</f>
        <v>0</v>
      </c>
      <c r="H50" s="64">
        <f>Input!$FL$22</f>
        <v>0</v>
      </c>
      <c r="I50" s="64">
        <f>Input!$FM$22</f>
        <v>0</v>
      </c>
      <c r="J50" s="64">
        <f>Input!$FN$22</f>
        <v>0</v>
      </c>
      <c r="K50" s="64">
        <f>Input!$FO$22</f>
        <v>0</v>
      </c>
      <c r="L50" s="65">
        <f t="shared" si="4"/>
        <v>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Input!$FP$22</f>
        <v>0</v>
      </c>
      <c r="G51" s="64">
        <f>Input!$FQ$22</f>
        <v>0</v>
      </c>
      <c r="H51" s="64">
        <f>Input!$FR$22</f>
        <v>0</v>
      </c>
      <c r="I51" s="64">
        <f>Input!$FS$22</f>
        <v>0</v>
      </c>
      <c r="J51" s="64">
        <f>Input!$FT$22</f>
        <v>0</v>
      </c>
      <c r="K51" s="64">
        <f>Input!$FU$22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Input!$FV$22</f>
        <v>0</v>
      </c>
      <c r="G52" s="64">
        <f>Input!$FW$22</f>
        <v>0</v>
      </c>
      <c r="H52" s="64">
        <f>Input!$FX$22</f>
        <v>0</v>
      </c>
      <c r="I52" s="64">
        <f>Input!$FY$22</f>
        <v>0</v>
      </c>
      <c r="J52" s="64">
        <f>Input!$FZ$22</f>
        <v>0</v>
      </c>
      <c r="K52" s="64">
        <f>Input!$GA$22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Input!$GB$22</f>
        <v>0</v>
      </c>
      <c r="G53" s="64">
        <f>Input!$GC$22</f>
        <v>0</v>
      </c>
      <c r="H53" s="64">
        <f>Input!$GD$22</f>
        <v>0</v>
      </c>
      <c r="I53" s="64">
        <f>Input!$GE$22</f>
        <v>0</v>
      </c>
      <c r="J53" s="64">
        <f>Input!$GF$22</f>
        <v>0</v>
      </c>
      <c r="K53" s="64">
        <f>Input!$GG$22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Input!$GH$22</f>
        <v>0</v>
      </c>
      <c r="G54" s="64">
        <f>Input!$GI$22</f>
        <v>0</v>
      </c>
      <c r="H54" s="64">
        <f>Input!$GJ$22</f>
        <v>0</v>
      </c>
      <c r="I54" s="64">
        <f>Input!$GK$22</f>
        <v>0</v>
      </c>
      <c r="J54" s="64">
        <f>Input!$GL$22</f>
        <v>0</v>
      </c>
      <c r="K54" s="64">
        <f>Input!$GM$22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Input!$GN$22</f>
        <v>0</v>
      </c>
      <c r="G55" s="64">
        <f>Input!$GO$22</f>
        <v>0</v>
      </c>
      <c r="H55" s="64">
        <f>Input!$GP$22</f>
        <v>0</v>
      </c>
      <c r="I55" s="64">
        <f>Input!$GQ$22</f>
        <v>0</v>
      </c>
      <c r="J55" s="64">
        <f>Input!$GR$22</f>
        <v>0</v>
      </c>
      <c r="K55" s="64">
        <f>Input!$GS$22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878188</v>
      </c>
      <c r="G56" s="86">
        <f t="shared" ref="G56:L56" si="5">SUM(G46:G55)</f>
        <v>0</v>
      </c>
      <c r="H56" s="86">
        <f t="shared" si="5"/>
        <v>1309653</v>
      </c>
      <c r="I56" s="86">
        <f t="shared" si="5"/>
        <v>0</v>
      </c>
      <c r="J56" s="86">
        <f t="shared" si="5"/>
        <v>0</v>
      </c>
      <c r="K56" s="86">
        <f t="shared" si="5"/>
        <v>0</v>
      </c>
      <c r="L56" s="86">
        <f t="shared" si="5"/>
        <v>2187841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9263714</v>
      </c>
      <c r="G63" s="114">
        <f t="shared" si="6"/>
        <v>75000</v>
      </c>
      <c r="H63" s="114">
        <f t="shared" si="6"/>
        <v>3825187</v>
      </c>
      <c r="I63" s="114">
        <f t="shared" si="6"/>
        <v>14143632</v>
      </c>
      <c r="J63" s="114">
        <f t="shared" si="6"/>
        <v>4674662</v>
      </c>
      <c r="K63" s="114">
        <f t="shared" si="6"/>
        <v>5904136</v>
      </c>
      <c r="L63" s="114">
        <f t="shared" si="6"/>
        <v>37886331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38652133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Input!E22+Input!GT22+Input!GU22+Input!GV22</f>
        <v>252228395</v>
      </c>
      <c r="N65" s="20"/>
    </row>
    <row r="66" spans="1:14" ht="15.75" customHeight="1">
      <c r="G66" s="512">
        <f>G28+G23</f>
        <v>75000</v>
      </c>
      <c r="H66" s="512">
        <f>H28+H23</f>
        <v>2515534</v>
      </c>
      <c r="L66" s="191">
        <f>SUM(L63:L65)</f>
        <v>328766859</v>
      </c>
    </row>
    <row r="67" spans="1:14" ht="15.75" customHeight="1">
      <c r="H67" s="512">
        <f>H66+G66</f>
        <v>2590534</v>
      </c>
    </row>
    <row r="69" spans="1:14" ht="15.75" customHeight="1">
      <c r="L69" s="3" t="str">
        <f>IF(L66&lt;&gt;(Input!$D$22),"Error","Input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20" priority="2">
      <formula>$O$28&lt;&gt;0</formula>
    </cfRule>
  </conditionalFormatting>
  <conditionalFormatting sqref="H10:J10">
    <cfRule type="expression" dxfId="19" priority="1">
      <formula>$O$10&lt;&gt;0</formula>
    </cfRule>
  </conditionalFormatting>
  <conditionalFormatting sqref="F20:J20">
    <cfRule type="expression" dxfId="18" priority="3">
      <formula>OR($S$17&lt;&gt;0,$S$43&lt;&gt;0,$S$56&lt;&gt;0)</formula>
    </cfRule>
  </conditionalFormatting>
  <hyperlinks>
    <hyperlink ref="L1" location="Index!A1" display="Return to Index" xr:uid="{00000000-0004-0000-1300-000000000000}"/>
  </hyperlinks>
  <printOptions horizontalCentered="1"/>
  <pageMargins left="0.25" right="0.25" top="0.25" bottom="0.25" header="0.5" footer="0.5"/>
  <pageSetup scale="57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00"/>
    <pageSetUpPr fitToPage="1"/>
  </sheetPr>
  <dimension ref="A1:AB69"/>
  <sheetViews>
    <sheetView showGridLines="0" zoomScale="80" zoomScaleNormal="8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581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17373387</v>
      </c>
      <c r="L8" s="23">
        <f>Input!$I$21</f>
        <v>17373387</v>
      </c>
      <c r="N8" s="115"/>
      <c r="O8" s="116"/>
      <c r="P8" s="19"/>
      <c r="Q8" s="19"/>
      <c r="R8" s="19"/>
      <c r="S8" s="19"/>
      <c r="T8" s="19"/>
      <c r="AB8" s="24">
        <f>SUM(C8:L8)</f>
        <v>34746774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Input!$G$21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461"/>
      <c r="H10" s="678" t="str">
        <f>IF(O10&lt;&gt;0,"Out of Balance with SRECNA","")</f>
        <v/>
      </c>
      <c r="I10" s="678"/>
      <c r="J10" s="679"/>
      <c r="K10" s="31">
        <f>SUM(K8:K9)</f>
        <v>17373387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17373387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Input!$H$21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1665623</v>
      </c>
      <c r="L13" s="36">
        <f>Input!$J$21</f>
        <v>1665623</v>
      </c>
      <c r="N13" s="37"/>
      <c r="O13" s="119"/>
      <c r="AB13" s="24">
        <f>SUM(C13:L13)</f>
        <v>3331246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3566270</v>
      </c>
      <c r="L14" s="36">
        <f>Input!$K$21</f>
        <v>3566270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7132540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Input!$L$21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Input!$M$21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22605280</v>
      </c>
      <c r="L17" s="46">
        <f>SUM(L8:L16)</f>
        <v>22605280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Input!$N$21</f>
        <v>148056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Input!$O$21</f>
        <v>718186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Input!$P$21</f>
        <v>0</v>
      </c>
      <c r="G22" s="56">
        <f>Input!$Q$21</f>
        <v>0</v>
      </c>
      <c r="H22" s="56">
        <f>Input!$R$21</f>
        <v>0</v>
      </c>
      <c r="I22" s="56">
        <f>Input!$S$21</f>
        <v>0</v>
      </c>
      <c r="J22" s="56">
        <f>Input!$T$21</f>
        <v>0</v>
      </c>
      <c r="K22" s="56">
        <f>Input!$U$21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Input!$V$21</f>
        <v>234644</v>
      </c>
      <c r="G23" s="64">
        <f>Input!$W$21</f>
        <v>0</v>
      </c>
      <c r="H23" s="64">
        <f>Input!$X$21</f>
        <v>0</v>
      </c>
      <c r="I23" s="64">
        <f>Input!$Y$21</f>
        <v>179497</v>
      </c>
      <c r="J23" s="64">
        <f>Input!$Z$21</f>
        <v>0</v>
      </c>
      <c r="K23" s="64">
        <f>Input!$AA$21</f>
        <v>12499</v>
      </c>
      <c r="L23" s="65">
        <f t="shared" ref="L23:L42" si="2">SUM(F23:K23)</f>
        <v>426640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853280</v>
      </c>
    </row>
    <row r="24" spans="1:28" ht="15.75" customHeight="1">
      <c r="B24" s="55" t="s">
        <v>22</v>
      </c>
      <c r="C24" s="21"/>
      <c r="D24" s="21"/>
      <c r="F24" s="64">
        <f>Input!$AB$21</f>
        <v>0</v>
      </c>
      <c r="G24" s="64">
        <f>Input!$AC$21</f>
        <v>0</v>
      </c>
      <c r="H24" s="64">
        <f>Input!$AD$21</f>
        <v>0</v>
      </c>
      <c r="I24" s="64">
        <f>Input!$AE$21</f>
        <v>0</v>
      </c>
      <c r="J24" s="64">
        <f>Input!$AF$21</f>
        <v>0</v>
      </c>
      <c r="K24" s="64">
        <f>Input!$AG$21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Input!$AH$21</f>
        <v>0</v>
      </c>
      <c r="G25" s="64">
        <f>Input!$AI$21</f>
        <v>0</v>
      </c>
      <c r="H25" s="64">
        <f>Input!$AJ$21</f>
        <v>0</v>
      </c>
      <c r="I25" s="64">
        <f>Input!$AK$21</f>
        <v>0</v>
      </c>
      <c r="J25" s="64">
        <f>Input!$AL$21</f>
        <v>0</v>
      </c>
      <c r="K25" s="64">
        <f>Input!$AM$21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Input!$AN$21</f>
        <v>0</v>
      </c>
      <c r="G26" s="64">
        <f>Input!$AO$21</f>
        <v>0</v>
      </c>
      <c r="H26" s="64">
        <f>Input!$AP$21</f>
        <v>0</v>
      </c>
      <c r="I26" s="64">
        <f>Input!$AQ$21</f>
        <v>0</v>
      </c>
      <c r="J26" s="64">
        <f>Input!$AR$21</f>
        <v>0</v>
      </c>
      <c r="K26" s="64">
        <f>Input!$AS$21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Input!$AT$21</f>
        <v>0</v>
      </c>
      <c r="G27" s="64">
        <f>Input!$AU$21</f>
        <v>0</v>
      </c>
      <c r="H27" s="64">
        <f>Input!$AV$21</f>
        <v>0</v>
      </c>
      <c r="I27" s="64">
        <f>Input!$AW$21</f>
        <v>0</v>
      </c>
      <c r="J27" s="64">
        <f>Input!$AX$21</f>
        <v>0</v>
      </c>
      <c r="K27" s="64">
        <f>Input!$AY$21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Input!$AZ$21</f>
        <v>4817356</v>
      </c>
      <c r="G28" s="64">
        <f>Input!$BA$21</f>
        <v>4182166</v>
      </c>
      <c r="H28" s="64">
        <f>Input!$BB$21</f>
        <v>405651</v>
      </c>
      <c r="I28" s="64">
        <f>Input!$BC$21</f>
        <v>5315062</v>
      </c>
      <c r="J28" s="64">
        <f>Input!$BD$21</f>
        <v>370625</v>
      </c>
      <c r="K28" s="64">
        <f>Input!$BE$21</f>
        <v>7087780</v>
      </c>
      <c r="L28" s="65">
        <f t="shared" si="2"/>
        <v>22178640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Input!$BF$21</f>
        <v>0</v>
      </c>
      <c r="G29" s="64">
        <f>Input!$BG$21</f>
        <v>0</v>
      </c>
      <c r="H29" s="64">
        <f>Input!$BH$21</f>
        <v>0</v>
      </c>
      <c r="I29" s="64">
        <f>Input!$BI$21</f>
        <v>0</v>
      </c>
      <c r="J29" s="64">
        <f>Input!$BJ$21</f>
        <v>0</v>
      </c>
      <c r="K29" s="64">
        <f>Input!$BK$21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Input!$BL$21</f>
        <v>0</v>
      </c>
      <c r="G30" s="64">
        <f>Input!$BM$21</f>
        <v>0</v>
      </c>
      <c r="H30" s="64">
        <f>Input!$BN$21</f>
        <v>0</v>
      </c>
      <c r="I30" s="64">
        <f>Input!$BO$21</f>
        <v>0</v>
      </c>
      <c r="J30" s="64">
        <f>Input!$BP$21</f>
        <v>0</v>
      </c>
      <c r="K30" s="64">
        <f>Input!$BQ$21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Input!$BR$21</f>
        <v>0</v>
      </c>
      <c r="G31" s="64">
        <f>Input!$BS$21</f>
        <v>0</v>
      </c>
      <c r="H31" s="64">
        <f>Input!$BT$21</f>
        <v>0</v>
      </c>
      <c r="I31" s="64">
        <f>Input!$BU$21</f>
        <v>0</v>
      </c>
      <c r="J31" s="64">
        <f>Input!$BV$21</f>
        <v>0</v>
      </c>
      <c r="K31" s="64">
        <f>Input!$BW$21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Input!$BX$21</f>
        <v>0</v>
      </c>
      <c r="G32" s="64">
        <f>Input!$BY$21</f>
        <v>0</v>
      </c>
      <c r="H32" s="64">
        <f>Input!$BZ$21</f>
        <v>0</v>
      </c>
      <c r="I32" s="64">
        <f>Input!$CA$21</f>
        <v>0</v>
      </c>
      <c r="J32" s="64">
        <f>Input!$CB$21</f>
        <v>0</v>
      </c>
      <c r="K32" s="64">
        <f>Input!$CC$21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Input!$CD$21</f>
        <v>0</v>
      </c>
      <c r="G33" s="64">
        <f>Input!$CE$21</f>
        <v>0</v>
      </c>
      <c r="H33" s="64">
        <f>Input!$CF$21</f>
        <v>0</v>
      </c>
      <c r="I33" s="64">
        <f>Input!$CG$21</f>
        <v>0</v>
      </c>
      <c r="J33" s="64">
        <f>Input!$CH$21</f>
        <v>0</v>
      </c>
      <c r="K33" s="64">
        <f>Input!$CI$21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Input!$CJ$21</f>
        <v>0</v>
      </c>
      <c r="G34" s="64">
        <f>Input!$CK$21</f>
        <v>0</v>
      </c>
      <c r="H34" s="64">
        <f>Input!$CL$21</f>
        <v>0</v>
      </c>
      <c r="I34" s="64">
        <f>Input!$CM$21</f>
        <v>0</v>
      </c>
      <c r="J34" s="64">
        <f>Input!$CN$21</f>
        <v>0</v>
      </c>
      <c r="K34" s="64">
        <f>Input!$CO$21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Input!$CP$21</f>
        <v>0</v>
      </c>
      <c r="G35" s="64">
        <f>Input!$CQ$21</f>
        <v>0</v>
      </c>
      <c r="H35" s="64">
        <f>Input!$CR$21</f>
        <v>0</v>
      </c>
      <c r="I35" s="64">
        <f>Input!$CS$21</f>
        <v>0</v>
      </c>
      <c r="J35" s="64">
        <f>Input!$CT$21</f>
        <v>0</v>
      </c>
      <c r="K35" s="64">
        <f>Input!$CU$21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Input!$CV$21</f>
        <v>0</v>
      </c>
      <c r="G36" s="64">
        <f>Input!$CW$21</f>
        <v>0</v>
      </c>
      <c r="H36" s="64">
        <f>Input!$CX$21</f>
        <v>0</v>
      </c>
      <c r="I36" s="64">
        <f>Input!$CY$21</f>
        <v>0</v>
      </c>
      <c r="J36" s="64">
        <f>Input!$CZ$21</f>
        <v>0</v>
      </c>
      <c r="K36" s="64">
        <f>Input!$DA$21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Input!$DB$21</f>
        <v>0</v>
      </c>
      <c r="G37" s="64">
        <f>Input!$DC$21</f>
        <v>0</v>
      </c>
      <c r="H37" s="64">
        <f>Input!$DD$21</f>
        <v>0</v>
      </c>
      <c r="I37" s="64">
        <f>Input!$DE$21</f>
        <v>0</v>
      </c>
      <c r="J37" s="64">
        <f>Input!$DF$21</f>
        <v>0</v>
      </c>
      <c r="K37" s="64">
        <f>Input!$DG$21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Input!$DH$21</f>
        <v>0</v>
      </c>
      <c r="G38" s="64">
        <f>Input!$DI$21</f>
        <v>0</v>
      </c>
      <c r="H38" s="64">
        <f>Input!$DJ$21</f>
        <v>0</v>
      </c>
      <c r="I38" s="64">
        <f>Input!$DK$21</f>
        <v>0</v>
      </c>
      <c r="J38" s="64">
        <f>Input!$DL$21</f>
        <v>0</v>
      </c>
      <c r="K38" s="64">
        <f>Input!$DM$21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Input!$DN$21</f>
        <v>0</v>
      </c>
      <c r="G39" s="64">
        <f>Input!$DO$21</f>
        <v>0</v>
      </c>
      <c r="H39" s="64">
        <f>Input!$DP$21</f>
        <v>0</v>
      </c>
      <c r="I39" s="64">
        <f>Input!$DQ$21</f>
        <v>0</v>
      </c>
      <c r="J39" s="64">
        <f>Input!$DR$21</f>
        <v>0</v>
      </c>
      <c r="K39" s="64">
        <f>Input!$DS$21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Input!$DT$21</f>
        <v>0</v>
      </c>
      <c r="G40" s="64">
        <f>Input!$DU$21</f>
        <v>0</v>
      </c>
      <c r="H40" s="64">
        <f>Input!$DV$21</f>
        <v>0</v>
      </c>
      <c r="I40" s="64">
        <f>Input!$DW$21</f>
        <v>0</v>
      </c>
      <c r="J40" s="64">
        <f>Input!$DX$21</f>
        <v>0</v>
      </c>
      <c r="K40" s="64">
        <f>Input!$DY$21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Input!$DZ$21</f>
        <v>0</v>
      </c>
      <c r="G41" s="64">
        <f>Input!$EA$21</f>
        <v>0</v>
      </c>
      <c r="H41" s="64">
        <f>Input!$EB$21</f>
        <v>0</v>
      </c>
      <c r="I41" s="64">
        <f>Input!$EC$21</f>
        <v>0</v>
      </c>
      <c r="J41" s="64">
        <f>Input!$ED$21</f>
        <v>0</v>
      </c>
      <c r="K41" s="64">
        <f>Input!$EE$21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Input!$EF$21</f>
        <v>0</v>
      </c>
      <c r="G42" s="84">
        <f>Input!$EG$21</f>
        <v>0</v>
      </c>
      <c r="H42" s="84">
        <f>Input!$EH$21</f>
        <v>0</v>
      </c>
      <c r="I42" s="84">
        <f>Input!$EI$21</f>
        <v>0</v>
      </c>
      <c r="J42" s="84">
        <f>Input!$EJ$21</f>
        <v>0</v>
      </c>
      <c r="K42" s="84">
        <f>Input!$EK$21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5052000</v>
      </c>
      <c r="G43" s="86">
        <f t="shared" si="3"/>
        <v>4182166</v>
      </c>
      <c r="H43" s="86">
        <f t="shared" si="3"/>
        <v>405651</v>
      </c>
      <c r="I43" s="86">
        <f t="shared" si="3"/>
        <v>5494559</v>
      </c>
      <c r="J43" s="86">
        <f t="shared" si="3"/>
        <v>370625</v>
      </c>
      <c r="K43" s="86">
        <f t="shared" si="3"/>
        <v>7100279</v>
      </c>
      <c r="L43" s="87">
        <f t="shared" si="3"/>
        <v>22605280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853280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4587817</v>
      </c>
      <c r="I44" s="53"/>
      <c r="J44" s="329" t="s">
        <v>450</v>
      </c>
      <c r="K44" s="330">
        <f>K43+J43</f>
        <v>7470904</v>
      </c>
      <c r="L44" s="329" t="s">
        <v>451</v>
      </c>
      <c r="M44" s="331"/>
      <c r="N44" s="332">
        <f>K44+F43</f>
        <v>12522904</v>
      </c>
      <c r="O44" s="333">
        <f>ROUND((N44/P44)*100,2)</f>
        <v>29.08</v>
      </c>
      <c r="P44" s="93">
        <f>Input!$GT$21</f>
        <v>43068117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Input!$EL$21</f>
        <v>137936</v>
      </c>
      <c r="G46" s="64">
        <f>Input!$EM$21</f>
        <v>0</v>
      </c>
      <c r="H46" s="64">
        <f>Input!$EN$21</f>
        <v>0</v>
      </c>
      <c r="I46" s="64">
        <f>Input!$EO$21</f>
        <v>0</v>
      </c>
      <c r="J46" s="64">
        <f>Input!$EP$21</f>
        <v>0</v>
      </c>
      <c r="K46" s="64">
        <f>Input!$EQ$21</f>
        <v>0</v>
      </c>
      <c r="L46" s="57">
        <f>SUM(F46:K46)</f>
        <v>137936</v>
      </c>
      <c r="N46" s="9"/>
      <c r="O46" s="339">
        <f>ROUND(N44/O48,0)</f>
        <v>481650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275872</v>
      </c>
    </row>
    <row r="47" spans="1:28" ht="15.75" customHeight="1">
      <c r="A47" s="76"/>
      <c r="B47" s="55" t="s">
        <v>43</v>
      </c>
      <c r="C47" s="21"/>
      <c r="D47" s="21"/>
      <c r="F47" s="64">
        <f>Input!$ER$21</f>
        <v>-194</v>
      </c>
      <c r="G47" s="64">
        <f>Input!$ES$21</f>
        <v>0</v>
      </c>
      <c r="H47" s="64">
        <f>Input!$ET$21</f>
        <v>0</v>
      </c>
      <c r="I47" s="64">
        <f>Input!$EU$21</f>
        <v>0</v>
      </c>
      <c r="J47" s="64">
        <f>Input!$EV$21</f>
        <v>0</v>
      </c>
      <c r="K47" s="64">
        <f>Input!$EW$21</f>
        <v>0</v>
      </c>
      <c r="L47" s="65">
        <f t="shared" ref="L47:L55" si="4">SUM(F47:K47)</f>
        <v>-194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Input!$EX$21</f>
        <v>0</v>
      </c>
      <c r="G48" s="64">
        <f>Input!$EY$21</f>
        <v>0</v>
      </c>
      <c r="H48" s="64">
        <f>Input!$EZ$21</f>
        <v>0</v>
      </c>
      <c r="I48" s="64">
        <f>Input!$FA$21</f>
        <v>0</v>
      </c>
      <c r="J48" s="64">
        <f>Input!$FB$21</f>
        <v>0</v>
      </c>
      <c r="K48" s="64">
        <f>Input!$FC$21</f>
        <v>0</v>
      </c>
      <c r="L48" s="65">
        <f t="shared" si="4"/>
        <v>0</v>
      </c>
      <c r="N48" s="97"/>
      <c r="O48" s="341">
        <f>FTSE!$P$59</f>
        <v>26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Input!$FD$21</f>
        <v>0</v>
      </c>
      <c r="G49" s="64">
        <f>Input!$FE$21</f>
        <v>0</v>
      </c>
      <c r="H49" s="64">
        <f>Input!$FF$21</f>
        <v>401481</v>
      </c>
      <c r="I49" s="64">
        <f>Input!$FG$21</f>
        <v>0</v>
      </c>
      <c r="J49" s="64">
        <f>Input!$FH$21</f>
        <v>0</v>
      </c>
      <c r="K49" s="64">
        <f>Input!$FI$21</f>
        <v>0</v>
      </c>
      <c r="L49" s="65">
        <f t="shared" si="4"/>
        <v>401481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Input!$FJ$21</f>
        <v>396881</v>
      </c>
      <c r="G50" s="64">
        <f>Input!$FK$21</f>
        <v>0</v>
      </c>
      <c r="H50" s="64">
        <f>Input!$FL$21</f>
        <v>0</v>
      </c>
      <c r="I50" s="64">
        <f>Input!$FM$21</f>
        <v>0</v>
      </c>
      <c r="J50" s="64">
        <f>Input!$FN$21</f>
        <v>0</v>
      </c>
      <c r="K50" s="64">
        <f>Input!$FO$21</f>
        <v>738278</v>
      </c>
      <c r="L50" s="65">
        <f t="shared" si="4"/>
        <v>1135159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Input!$FP$21</f>
        <v>0</v>
      </c>
      <c r="G51" s="64">
        <f>Input!$FQ$21</f>
        <v>0</v>
      </c>
      <c r="H51" s="64">
        <f>Input!$FR$21</f>
        <v>0</v>
      </c>
      <c r="I51" s="64">
        <f>Input!$FS$21</f>
        <v>0</v>
      </c>
      <c r="J51" s="64">
        <f>Input!$FT$21</f>
        <v>0</v>
      </c>
      <c r="K51" s="64">
        <f>Input!$FU$21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Input!$FV$21</f>
        <v>0</v>
      </c>
      <c r="G52" s="64">
        <f>Input!$FW$21</f>
        <v>0</v>
      </c>
      <c r="H52" s="64">
        <f>Input!$FX$21</f>
        <v>0</v>
      </c>
      <c r="I52" s="64">
        <f>Input!$FY$21</f>
        <v>0</v>
      </c>
      <c r="J52" s="64">
        <f>Input!$FZ$21</f>
        <v>0</v>
      </c>
      <c r="K52" s="64">
        <f>Input!$GA$21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Input!$GB$21</f>
        <v>0</v>
      </c>
      <c r="G53" s="64">
        <f>Input!$GC$21</f>
        <v>0</v>
      </c>
      <c r="H53" s="64">
        <f>Input!$GD$21</f>
        <v>0</v>
      </c>
      <c r="I53" s="64">
        <f>Input!$GE$21</f>
        <v>0</v>
      </c>
      <c r="J53" s="64">
        <f>Input!$GF$21</f>
        <v>0</v>
      </c>
      <c r="K53" s="64">
        <f>Input!$GG$21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Input!$GH$21</f>
        <v>0</v>
      </c>
      <c r="G54" s="64">
        <f>Input!$GI$21</f>
        <v>0</v>
      </c>
      <c r="H54" s="64">
        <f>Input!$GJ$21</f>
        <v>0</v>
      </c>
      <c r="I54" s="64">
        <f>Input!$GK$21</f>
        <v>0</v>
      </c>
      <c r="J54" s="64">
        <f>Input!$GL$21</f>
        <v>0</v>
      </c>
      <c r="K54" s="64">
        <f>Input!$GM$21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Input!$GN$21</f>
        <v>0</v>
      </c>
      <c r="G55" s="64">
        <f>Input!$GO$21</f>
        <v>0</v>
      </c>
      <c r="H55" s="64">
        <f>Input!$GP$21</f>
        <v>0</v>
      </c>
      <c r="I55" s="64">
        <f>Input!$GQ$21</f>
        <v>0</v>
      </c>
      <c r="J55" s="64">
        <f>Input!$GR$21</f>
        <v>0</v>
      </c>
      <c r="K55" s="64">
        <f>Input!$GS$21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534623</v>
      </c>
      <c r="G56" s="86">
        <f t="shared" ref="G56:L56" si="5">SUM(G46:G55)</f>
        <v>0</v>
      </c>
      <c r="H56" s="86">
        <f t="shared" si="5"/>
        <v>401481</v>
      </c>
      <c r="I56" s="86">
        <f t="shared" si="5"/>
        <v>0</v>
      </c>
      <c r="J56" s="86">
        <f t="shared" si="5"/>
        <v>0</v>
      </c>
      <c r="K56" s="86">
        <f t="shared" si="5"/>
        <v>738278</v>
      </c>
      <c r="L56" s="86">
        <f t="shared" si="5"/>
        <v>1674382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275872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5586623</v>
      </c>
      <c r="G63" s="114">
        <f t="shared" si="6"/>
        <v>4182166</v>
      </c>
      <c r="H63" s="114">
        <f t="shared" si="6"/>
        <v>807132</v>
      </c>
      <c r="I63" s="114">
        <f t="shared" si="6"/>
        <v>5494559</v>
      </c>
      <c r="J63" s="114">
        <f t="shared" si="6"/>
        <v>370625</v>
      </c>
      <c r="K63" s="114">
        <f t="shared" si="6"/>
        <v>7838557</v>
      </c>
      <c r="L63" s="114">
        <f t="shared" si="6"/>
        <v>24279662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23471522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Input!E21+Input!GT21+Input!GU21+Input!GV21</f>
        <v>183783629</v>
      </c>
      <c r="N65" s="20"/>
    </row>
    <row r="66" spans="1:14" ht="15.75" customHeight="1">
      <c r="G66" s="512">
        <f>G28+G23</f>
        <v>4182166</v>
      </c>
      <c r="H66" s="512">
        <f>H28+H23</f>
        <v>405651</v>
      </c>
      <c r="L66" s="191">
        <f>SUM(L63:L65)</f>
        <v>231534813</v>
      </c>
    </row>
    <row r="67" spans="1:14" ht="15.75" customHeight="1">
      <c r="H67" s="512">
        <f>H66+G66</f>
        <v>4587817</v>
      </c>
    </row>
    <row r="69" spans="1:14" ht="15.75" customHeight="1">
      <c r="L69" s="3" t="str">
        <f>IF(L66&lt;&gt;(Input!$D$21),"Error","Input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17" priority="2">
      <formula>$O$28&lt;&gt;0</formula>
    </cfRule>
  </conditionalFormatting>
  <conditionalFormatting sqref="H10:J10">
    <cfRule type="expression" dxfId="16" priority="1">
      <formula>$O$10&lt;&gt;0</formula>
    </cfRule>
  </conditionalFormatting>
  <conditionalFormatting sqref="F20:J20">
    <cfRule type="expression" dxfId="15" priority="3">
      <formula>OR($S$17&lt;&gt;0,$S$43&lt;&gt;0,$S$56&lt;&gt;0)</formula>
    </cfRule>
  </conditionalFormatting>
  <hyperlinks>
    <hyperlink ref="L1" location="Index!A1" display="Return to Index" xr:uid="{00000000-0004-0000-1400-000000000000}"/>
  </hyperlinks>
  <printOptions horizontalCentered="1"/>
  <pageMargins left="0.25" right="0.25" top="0.25" bottom="0.25" header="0.5" footer="0.5"/>
  <pageSetup scale="57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FF00"/>
    <pageSetUpPr fitToPage="1"/>
  </sheetPr>
  <dimension ref="A1:AB69"/>
  <sheetViews>
    <sheetView showGridLines="0" zoomScale="80" zoomScaleNormal="80" workbookViewId="0">
      <selection activeCell="N40" sqref="N40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708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210513</v>
      </c>
      <c r="L8" s="23">
        <f>Input!$I$23</f>
        <v>210513</v>
      </c>
      <c r="N8" s="115"/>
      <c r="O8" s="116"/>
      <c r="P8" s="19"/>
      <c r="Q8" s="19"/>
      <c r="R8" s="19"/>
      <c r="S8" s="19"/>
      <c r="T8" s="19"/>
      <c r="AB8" s="24">
        <f>SUM(C8:L8)</f>
        <v>421026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Input!$G$23</f>
        <v>12394</v>
      </c>
      <c r="L9" s="26"/>
      <c r="N9" s="115"/>
      <c r="O9" s="28"/>
      <c r="P9" s="19"/>
      <c r="Q9" s="19"/>
      <c r="R9" s="19"/>
      <c r="S9" s="19"/>
      <c r="T9" s="19"/>
      <c r="AB9" s="24">
        <f>SUM(C9:L9)</f>
        <v>12394</v>
      </c>
    </row>
    <row r="10" spans="2:28" ht="15.75" customHeight="1">
      <c r="B10" s="27" t="s">
        <v>573</v>
      </c>
      <c r="C10" s="28"/>
      <c r="D10" s="21"/>
      <c r="E10" s="21"/>
      <c r="F10" s="9"/>
      <c r="G10" s="587"/>
      <c r="H10" s="678" t="str">
        <f>IF(O10&lt;&gt;0,"Out of Balance with SRECNA","")</f>
        <v/>
      </c>
      <c r="I10" s="678"/>
      <c r="J10" s="679"/>
      <c r="K10" s="31">
        <f>SUM(K8:K9)</f>
        <v>222907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222907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Input!$H$23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12394</v>
      </c>
      <c r="L13" s="36">
        <f>Input!$J$23</f>
        <v>12394</v>
      </c>
      <c r="N13" s="37"/>
      <c r="O13" s="119"/>
      <c r="AB13" s="24">
        <f>SUM(C13:L13)</f>
        <v>24788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0</v>
      </c>
      <c r="L14" s="36">
        <f>Input!$K$23</f>
        <v>0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Input!$L$23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Input!$M$23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235301</v>
      </c>
      <c r="L17" s="46">
        <f>SUM(L8:L16)</f>
        <v>222907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Input!$N$23</f>
        <v>0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Input!$O$23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Input!$P$23</f>
        <v>0</v>
      </c>
      <c r="G22" s="56">
        <f>Input!$Q$23</f>
        <v>0</v>
      </c>
      <c r="H22" s="56">
        <f>Input!$R$23</f>
        <v>0</v>
      </c>
      <c r="I22" s="56">
        <f>Input!$S$23</f>
        <v>0</v>
      </c>
      <c r="J22" s="56">
        <f>Input!$T$23</f>
        <v>0</v>
      </c>
      <c r="K22" s="56">
        <f>Input!$U$23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Input!$V$23</f>
        <v>0</v>
      </c>
      <c r="G23" s="64">
        <f>Input!$W$23</f>
        <v>0</v>
      </c>
      <c r="H23" s="64">
        <f>Input!$X$23</f>
        <v>0</v>
      </c>
      <c r="I23" s="64">
        <f>Input!$Y$23</f>
        <v>0</v>
      </c>
      <c r="J23" s="64">
        <f>Input!$Z$23</f>
        <v>0</v>
      </c>
      <c r="K23" s="64">
        <f>Input!$AA$23</f>
        <v>0</v>
      </c>
      <c r="L23" s="65">
        <f t="shared" ref="L23:L42" si="2">SUM(F23:K23)</f>
        <v>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>
        <f>Input!$AB$23</f>
        <v>0</v>
      </c>
      <c r="G24" s="64">
        <f>Input!$AC$23</f>
        <v>0</v>
      </c>
      <c r="H24" s="64">
        <f>Input!$AD$23</f>
        <v>0</v>
      </c>
      <c r="I24" s="64">
        <f>Input!$AE$23</f>
        <v>0</v>
      </c>
      <c r="J24" s="64">
        <f>Input!$AF$23</f>
        <v>0</v>
      </c>
      <c r="K24" s="64">
        <f>Input!$AG$23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Input!$AH$23</f>
        <v>0</v>
      </c>
      <c r="G25" s="64">
        <f>Input!$AI$23</f>
        <v>0</v>
      </c>
      <c r="H25" s="64">
        <f>Input!$AJ$23</f>
        <v>0</v>
      </c>
      <c r="I25" s="64">
        <f>Input!$AK$23</f>
        <v>0</v>
      </c>
      <c r="J25" s="64">
        <f>Input!$AL$23</f>
        <v>0</v>
      </c>
      <c r="K25" s="64">
        <f>Input!$AM$23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Input!$AN$23</f>
        <v>0</v>
      </c>
      <c r="G26" s="64">
        <f>Input!$AO$23</f>
        <v>0</v>
      </c>
      <c r="H26" s="64">
        <f>Input!$AP$23</f>
        <v>0</v>
      </c>
      <c r="I26" s="64">
        <f>Input!$AQ$23</f>
        <v>0</v>
      </c>
      <c r="J26" s="64">
        <f>Input!$AR$23</f>
        <v>0</v>
      </c>
      <c r="K26" s="64">
        <f>Input!$AS$23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Input!$AT$23</f>
        <v>0</v>
      </c>
      <c r="G27" s="64">
        <f>Input!$AU$23</f>
        <v>0</v>
      </c>
      <c r="H27" s="64">
        <f>Input!$AV$23</f>
        <v>0</v>
      </c>
      <c r="I27" s="64">
        <f>Input!$AW$23</f>
        <v>0</v>
      </c>
      <c r="J27" s="64">
        <f>Input!$AX$23</f>
        <v>0</v>
      </c>
      <c r="K27" s="64">
        <f>Input!$AY$23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Input!$AZ$23</f>
        <v>98754</v>
      </c>
      <c r="G28" s="64">
        <f>Input!$BA$23</f>
        <v>109431</v>
      </c>
      <c r="H28" s="64">
        <f>Input!$BB$23</f>
        <v>0</v>
      </c>
      <c r="I28" s="64">
        <f>Input!$BC$23</f>
        <v>4156</v>
      </c>
      <c r="J28" s="64">
        <f>Input!$BD$23</f>
        <v>886</v>
      </c>
      <c r="K28" s="64">
        <f>Input!$BE$23</f>
        <v>9680</v>
      </c>
      <c r="L28" s="65">
        <f t="shared" si="2"/>
        <v>222907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Input!$BF$23</f>
        <v>0</v>
      </c>
      <c r="G29" s="64">
        <f>Input!$BG$23</f>
        <v>0</v>
      </c>
      <c r="H29" s="64">
        <f>Input!$BH$23</f>
        <v>0</v>
      </c>
      <c r="I29" s="64">
        <f>Input!$BI$23</f>
        <v>0</v>
      </c>
      <c r="J29" s="64">
        <f>Input!$BJ$23</f>
        <v>0</v>
      </c>
      <c r="K29" s="64">
        <f>Input!$BK$23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Input!$BL$23</f>
        <v>0</v>
      </c>
      <c r="G30" s="64">
        <f>Input!$BM$23</f>
        <v>0</v>
      </c>
      <c r="H30" s="64">
        <f>Input!$BN$23</f>
        <v>0</v>
      </c>
      <c r="I30" s="64">
        <f>Input!$BO$23</f>
        <v>0</v>
      </c>
      <c r="J30" s="64">
        <f>Input!$BP$23</f>
        <v>0</v>
      </c>
      <c r="K30" s="64">
        <f>Input!$BQ$23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Input!$BR$23</f>
        <v>0</v>
      </c>
      <c r="G31" s="64">
        <f>Input!$BS$23</f>
        <v>0</v>
      </c>
      <c r="H31" s="64">
        <f>Input!$BT$23</f>
        <v>0</v>
      </c>
      <c r="I31" s="64">
        <f>Input!$BU$23</f>
        <v>0</v>
      </c>
      <c r="J31" s="64">
        <f>Input!$BV$23</f>
        <v>0</v>
      </c>
      <c r="K31" s="64">
        <f>Input!$BW$23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Input!$BX$23</f>
        <v>0</v>
      </c>
      <c r="G32" s="64">
        <f>Input!$BY$23</f>
        <v>0</v>
      </c>
      <c r="H32" s="64">
        <f>Input!$BZ$23</f>
        <v>0</v>
      </c>
      <c r="I32" s="64">
        <f>Input!$CA$23</f>
        <v>0</v>
      </c>
      <c r="J32" s="64">
        <f>Input!$CB$23</f>
        <v>0</v>
      </c>
      <c r="K32" s="64">
        <f>Input!$CC$23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Input!$CD$23</f>
        <v>0</v>
      </c>
      <c r="G33" s="64">
        <f>Input!$CE$23</f>
        <v>0</v>
      </c>
      <c r="H33" s="64">
        <f>Input!$CF$23</f>
        <v>0</v>
      </c>
      <c r="I33" s="64">
        <f>Input!$CG$23</f>
        <v>0</v>
      </c>
      <c r="J33" s="64">
        <f>Input!$CH$23</f>
        <v>0</v>
      </c>
      <c r="K33" s="64">
        <f>Input!$CI$23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Input!$CJ$23</f>
        <v>0</v>
      </c>
      <c r="G34" s="64">
        <f>Input!$CK$23</f>
        <v>0</v>
      </c>
      <c r="H34" s="64">
        <f>Input!$CL$23</f>
        <v>0</v>
      </c>
      <c r="I34" s="64">
        <f>Input!$CM$23</f>
        <v>0</v>
      </c>
      <c r="J34" s="64">
        <f>Input!$CN$23</f>
        <v>0</v>
      </c>
      <c r="K34" s="64">
        <f>Input!$CO$23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Input!$CP$23</f>
        <v>0</v>
      </c>
      <c r="G35" s="64">
        <f>Input!$CQ$23</f>
        <v>0</v>
      </c>
      <c r="H35" s="64">
        <f>Input!$CR$23</f>
        <v>0</v>
      </c>
      <c r="I35" s="64">
        <f>Input!$CS$23</f>
        <v>0</v>
      </c>
      <c r="J35" s="64">
        <f>Input!$CT$23</f>
        <v>0</v>
      </c>
      <c r="K35" s="64">
        <f>Input!$CU$23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Input!$CV$23</f>
        <v>0</v>
      </c>
      <c r="G36" s="64">
        <f>Input!$CW$23</f>
        <v>0</v>
      </c>
      <c r="H36" s="64">
        <f>Input!$CX$23</f>
        <v>0</v>
      </c>
      <c r="I36" s="64">
        <f>Input!$CY$23</f>
        <v>0</v>
      </c>
      <c r="J36" s="64">
        <f>Input!$CZ$23</f>
        <v>0</v>
      </c>
      <c r="K36" s="64">
        <f>Input!$DA$23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Input!$DB$23</f>
        <v>0</v>
      </c>
      <c r="G37" s="64">
        <f>Input!$DC$23</f>
        <v>0</v>
      </c>
      <c r="H37" s="64">
        <f>Input!$DD$23</f>
        <v>0</v>
      </c>
      <c r="I37" s="64">
        <f>Input!$DE$23</f>
        <v>0</v>
      </c>
      <c r="J37" s="64">
        <f>Input!$DF$23</f>
        <v>0</v>
      </c>
      <c r="K37" s="64">
        <f>Input!$DG$23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Input!$DH$23</f>
        <v>0</v>
      </c>
      <c r="G38" s="64">
        <f>Input!$DI$23</f>
        <v>0</v>
      </c>
      <c r="H38" s="64">
        <f>Input!$DJ$23</f>
        <v>0</v>
      </c>
      <c r="I38" s="64">
        <f>Input!$DK$23</f>
        <v>0</v>
      </c>
      <c r="J38" s="64">
        <f>Input!$DL$23</f>
        <v>0</v>
      </c>
      <c r="K38" s="64">
        <f>Input!$DM$23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Input!$DN$23</f>
        <v>0</v>
      </c>
      <c r="G39" s="64">
        <f>Input!$DO$23</f>
        <v>0</v>
      </c>
      <c r="H39" s="64">
        <f>Input!$DP$23</f>
        <v>0</v>
      </c>
      <c r="I39" s="64">
        <f>Input!$DQ$23</f>
        <v>0</v>
      </c>
      <c r="J39" s="64">
        <f>Input!$DR$23</f>
        <v>0</v>
      </c>
      <c r="K39" s="64">
        <f>Input!$DS$23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Input!$DT$23</f>
        <v>0</v>
      </c>
      <c r="G40" s="64">
        <f>Input!$DU$23</f>
        <v>0</v>
      </c>
      <c r="H40" s="64">
        <f>Input!$DV$23</f>
        <v>0</v>
      </c>
      <c r="I40" s="64">
        <f>Input!$DW$23</f>
        <v>0</v>
      </c>
      <c r="J40" s="64">
        <f>Input!$DX$23</f>
        <v>0</v>
      </c>
      <c r="K40" s="64">
        <f>Input!$DY$23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Input!$DZ$23</f>
        <v>0</v>
      </c>
      <c r="G41" s="64">
        <f>Input!$EA$23</f>
        <v>0</v>
      </c>
      <c r="H41" s="64">
        <f>Input!$EB$23</f>
        <v>0</v>
      </c>
      <c r="I41" s="64">
        <f>Input!$EC$23</f>
        <v>0</v>
      </c>
      <c r="J41" s="64">
        <f>Input!$ED$23</f>
        <v>0</v>
      </c>
      <c r="K41" s="64">
        <f>Input!$EE$23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Input!$EF$23</f>
        <v>0</v>
      </c>
      <c r="G42" s="84">
        <f>Input!$EG$23</f>
        <v>0</v>
      </c>
      <c r="H42" s="84">
        <f>Input!$EH$23</f>
        <v>0</v>
      </c>
      <c r="I42" s="84">
        <f>Input!$EI$23</f>
        <v>0</v>
      </c>
      <c r="J42" s="84">
        <f>Input!$EJ$23</f>
        <v>0</v>
      </c>
      <c r="K42" s="84">
        <f>Input!$EK$23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98754</v>
      </c>
      <c r="G43" s="86">
        <f t="shared" si="3"/>
        <v>109431</v>
      </c>
      <c r="H43" s="86">
        <f t="shared" si="3"/>
        <v>0</v>
      </c>
      <c r="I43" s="86">
        <f t="shared" si="3"/>
        <v>4156</v>
      </c>
      <c r="J43" s="86">
        <f t="shared" si="3"/>
        <v>886</v>
      </c>
      <c r="K43" s="86">
        <f t="shared" si="3"/>
        <v>9680</v>
      </c>
      <c r="L43" s="87">
        <f t="shared" si="3"/>
        <v>222907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109431</v>
      </c>
      <c r="I44" s="53"/>
      <c r="J44" s="329" t="s">
        <v>450</v>
      </c>
      <c r="K44" s="330">
        <f>K43+J43</f>
        <v>10566</v>
      </c>
      <c r="L44" s="329" t="s">
        <v>451</v>
      </c>
      <c r="M44" s="331"/>
      <c r="N44" s="332">
        <f>K44+F43</f>
        <v>109320</v>
      </c>
      <c r="O44" s="333" t="str">
        <f>IFERROR(ROUND((N44/P44)*100,2),"")</f>
        <v/>
      </c>
      <c r="P44" s="93">
        <f>Input!$GT$23</f>
        <v>0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Input!$EL$23</f>
        <v>84004</v>
      </c>
      <c r="G46" s="64">
        <f>Input!$EM$23</f>
        <v>0</v>
      </c>
      <c r="H46" s="64">
        <f>Input!$EN$23</f>
        <v>0</v>
      </c>
      <c r="I46" s="64">
        <f>Input!$EO$23</f>
        <v>0</v>
      </c>
      <c r="J46" s="64">
        <f>Input!$EP$23</f>
        <v>0</v>
      </c>
      <c r="K46" s="64">
        <f>Input!$EQ$23</f>
        <v>0</v>
      </c>
      <c r="L46" s="57">
        <f>SUM(F46:K46)</f>
        <v>84004</v>
      </c>
      <c r="N46" s="9"/>
      <c r="O46" s="339" t="str">
        <f>IFERROR("",ROUND(N44/O48,0))</f>
        <v/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168008</v>
      </c>
    </row>
    <row r="47" spans="1:28" ht="15.75" customHeight="1">
      <c r="A47" s="76"/>
      <c r="B47" s="55" t="s">
        <v>43</v>
      </c>
      <c r="C47" s="21"/>
      <c r="D47" s="21"/>
      <c r="F47" s="64">
        <f>Input!$ER$23</f>
        <v>0</v>
      </c>
      <c r="G47" s="64">
        <f>Input!$ES$23</f>
        <v>0</v>
      </c>
      <c r="H47" s="64">
        <f>Input!$ET$23</f>
        <v>0</v>
      </c>
      <c r="I47" s="64">
        <f>Input!$EU$23</f>
        <v>0</v>
      </c>
      <c r="J47" s="64">
        <f>Input!$EV$23</f>
        <v>0</v>
      </c>
      <c r="K47" s="64">
        <f>Input!$EW$23</f>
        <v>0</v>
      </c>
      <c r="L47" s="65">
        <f t="shared" ref="L47:L55" si="4">SUM(F47:K47)</f>
        <v>0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Input!$EX$23</f>
        <v>0</v>
      </c>
      <c r="G48" s="64">
        <f>Input!$EY$23</f>
        <v>0</v>
      </c>
      <c r="H48" s="64">
        <f>Input!$EZ$23</f>
        <v>0</v>
      </c>
      <c r="I48" s="64">
        <f>Input!$FA$23</f>
        <v>0</v>
      </c>
      <c r="J48" s="64">
        <f>Input!$FB$23</f>
        <v>0</v>
      </c>
      <c r="K48" s="64">
        <f>Input!$FC$23</f>
        <v>0</v>
      </c>
      <c r="L48" s="65">
        <f t="shared" si="4"/>
        <v>0</v>
      </c>
      <c r="N48" s="97"/>
      <c r="O48" s="341">
        <f>FTSE!$P$63</f>
        <v>0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Input!$FD$23</f>
        <v>0</v>
      </c>
      <c r="G49" s="64">
        <f>Input!$FE$23</f>
        <v>0</v>
      </c>
      <c r="H49" s="64">
        <f>Input!$FF$23</f>
        <v>0</v>
      </c>
      <c r="I49" s="64">
        <f>Input!$FG$23</f>
        <v>0</v>
      </c>
      <c r="J49" s="64">
        <f>Input!$FH$23</f>
        <v>0</v>
      </c>
      <c r="K49" s="64">
        <f>Input!$FI$23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Input!$FJ$23</f>
        <v>0</v>
      </c>
      <c r="G50" s="64">
        <f>Input!$FK$23</f>
        <v>0</v>
      </c>
      <c r="H50" s="64">
        <f>Input!$FL$23</f>
        <v>0</v>
      </c>
      <c r="I50" s="64">
        <f>Input!$FM$23</f>
        <v>0</v>
      </c>
      <c r="J50" s="64">
        <f>Input!$FN$23</f>
        <v>0</v>
      </c>
      <c r="K50" s="64">
        <f>Input!$FO$23</f>
        <v>9680</v>
      </c>
      <c r="L50" s="65">
        <f t="shared" si="4"/>
        <v>9680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Input!$FP$23</f>
        <v>0</v>
      </c>
      <c r="G51" s="64">
        <f>Input!$FQ$23</f>
        <v>0</v>
      </c>
      <c r="H51" s="64">
        <f>Input!$FR$23</f>
        <v>0</v>
      </c>
      <c r="I51" s="64">
        <f>Input!$FS$23</f>
        <v>0</v>
      </c>
      <c r="J51" s="64">
        <f>Input!$FT$23</f>
        <v>0</v>
      </c>
      <c r="K51" s="64">
        <f>Input!$FU$23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Input!$FV$23</f>
        <v>0</v>
      </c>
      <c r="G52" s="64">
        <f>Input!$FW$23</f>
        <v>0</v>
      </c>
      <c r="H52" s="64">
        <f>Input!$FX$23</f>
        <v>0</v>
      </c>
      <c r="I52" s="64">
        <f>Input!$FY$23</f>
        <v>0</v>
      </c>
      <c r="J52" s="64">
        <f>Input!$FZ$23</f>
        <v>0</v>
      </c>
      <c r="K52" s="64">
        <f>Input!$GA$23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Input!$GB$23</f>
        <v>0</v>
      </c>
      <c r="G53" s="64">
        <f>Input!$GC$23</f>
        <v>0</v>
      </c>
      <c r="H53" s="64">
        <f>Input!$GD$23</f>
        <v>0</v>
      </c>
      <c r="I53" s="64">
        <f>Input!$GE$23</f>
        <v>0</v>
      </c>
      <c r="J53" s="64">
        <f>Input!$GF$23</f>
        <v>0</v>
      </c>
      <c r="K53" s="64">
        <f>Input!$GG$23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Input!$GH$23</f>
        <v>0</v>
      </c>
      <c r="G54" s="64">
        <f>Input!$GI$23</f>
        <v>0</v>
      </c>
      <c r="H54" s="64">
        <f>Input!$GJ$23</f>
        <v>0</v>
      </c>
      <c r="I54" s="64">
        <f>Input!$GK$23</f>
        <v>0</v>
      </c>
      <c r="J54" s="64">
        <f>Input!$GL$23</f>
        <v>0</v>
      </c>
      <c r="K54" s="64">
        <f>Input!$GM$23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Input!$GN$23</f>
        <v>0</v>
      </c>
      <c r="G55" s="64">
        <f>Input!$GO$23</f>
        <v>0</v>
      </c>
      <c r="H55" s="64">
        <f>Input!$GP$23</f>
        <v>0</v>
      </c>
      <c r="I55" s="64">
        <f>Input!$GQ$23</f>
        <v>0</v>
      </c>
      <c r="J55" s="64">
        <f>Input!$GR$23</f>
        <v>0</v>
      </c>
      <c r="K55" s="64">
        <f>Input!$GS$23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84004</v>
      </c>
      <c r="G56" s="86">
        <f t="shared" ref="G56:L56" si="5">SUM(G46:G55)</f>
        <v>0</v>
      </c>
      <c r="H56" s="86">
        <f t="shared" si="5"/>
        <v>0</v>
      </c>
      <c r="I56" s="86">
        <f t="shared" si="5"/>
        <v>0</v>
      </c>
      <c r="J56" s="86">
        <f t="shared" si="5"/>
        <v>0</v>
      </c>
      <c r="K56" s="86">
        <f t="shared" si="5"/>
        <v>9680</v>
      </c>
      <c r="L56" s="86">
        <f t="shared" si="5"/>
        <v>93684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168008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182758</v>
      </c>
      <c r="G63" s="114">
        <f t="shared" si="6"/>
        <v>109431</v>
      </c>
      <c r="H63" s="114">
        <f t="shared" si="6"/>
        <v>0</v>
      </c>
      <c r="I63" s="114">
        <f t="shared" si="6"/>
        <v>4156</v>
      </c>
      <c r="J63" s="114">
        <f t="shared" si="6"/>
        <v>886</v>
      </c>
      <c r="K63" s="114">
        <f t="shared" si="6"/>
        <v>19360</v>
      </c>
      <c r="L63" s="114">
        <f t="shared" si="6"/>
        <v>316591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235301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Input!E23+Input!GT23+Input!GU23+Input!GV23</f>
        <v>10068382</v>
      </c>
      <c r="N65" s="20"/>
    </row>
    <row r="66" spans="1:14" ht="15.75" customHeight="1">
      <c r="G66" s="512">
        <f>G28+G23</f>
        <v>109431</v>
      </c>
      <c r="H66" s="512">
        <f>H28+H23</f>
        <v>0</v>
      </c>
      <c r="L66" s="191">
        <f>SUM(L63:L65)</f>
        <v>10620274</v>
      </c>
    </row>
    <row r="67" spans="1:14" ht="15.75" customHeight="1">
      <c r="H67" s="512">
        <f>H66+G66</f>
        <v>109431</v>
      </c>
    </row>
    <row r="69" spans="1:14" ht="15.75" customHeight="1">
      <c r="L69" s="3" t="str">
        <f>IF(L66&lt;&gt;(Input!$D$23),"Error","Input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14" priority="2">
      <formula>$O$28&lt;&gt;0</formula>
    </cfRule>
  </conditionalFormatting>
  <conditionalFormatting sqref="H10:J10">
    <cfRule type="expression" dxfId="13" priority="1">
      <formula>$O$10&lt;&gt;0</formula>
    </cfRule>
  </conditionalFormatting>
  <conditionalFormatting sqref="F20:J20">
    <cfRule type="expression" dxfId="12" priority="3">
      <formula>OR($S$17&lt;&gt;0,$S$43&lt;&gt;0,$S$56&lt;&gt;0)</formula>
    </cfRule>
  </conditionalFormatting>
  <hyperlinks>
    <hyperlink ref="L1" location="Index!A1" display="Return to Index" xr:uid="{00000000-0004-0000-1500-000000000000}"/>
  </hyperlinks>
  <printOptions horizontalCentered="1"/>
  <pageMargins left="0.25" right="0.25" top="0.25" bottom="0.25" header="0.5" footer="0.5"/>
  <pageSetup scale="57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39997558519241921"/>
  </sheetPr>
  <dimension ref="A1:VI39"/>
  <sheetViews>
    <sheetView showGridLines="0" zoomScale="90" zoomScaleNormal="9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L3" sqref="L3"/>
    </sheetView>
  </sheetViews>
  <sheetFormatPr defaultRowHeight="12.75" outlineLevelCol="1"/>
  <cols>
    <col min="1" max="1" width="5.28515625" style="122" customWidth="1"/>
    <col min="2" max="2" width="37.28515625" style="131" customWidth="1"/>
    <col min="3" max="3" width="14.7109375" style="122" customWidth="1"/>
    <col min="4" max="4" width="13.28515625" style="122" customWidth="1"/>
    <col min="5" max="5" width="9.140625" style="121"/>
    <col min="6" max="6" width="9.140625" style="121" customWidth="1"/>
    <col min="7" max="15" width="14.28515625" style="122" customWidth="1"/>
    <col min="16" max="201" width="9.140625" style="122" hidden="1" customWidth="1" outlineLevel="1"/>
    <col min="202" max="204" width="12.5703125" style="122" hidden="1" customWidth="1" outlineLevel="1"/>
    <col min="205" max="205" width="9.140625" style="122" collapsed="1"/>
    <col min="206" max="206" width="18.7109375" style="122" customWidth="1"/>
    <col min="207" max="207" width="17.7109375" style="122" customWidth="1"/>
    <col min="208" max="208" width="16.140625" style="122" customWidth="1"/>
    <col min="209" max="16384" width="9.140625" style="122"/>
  </cols>
  <sheetData>
    <row r="1" spans="1:581" ht="15.75" thickBot="1">
      <c r="A1" s="120">
        <v>380</v>
      </c>
      <c r="B1" s="686" t="s">
        <v>320</v>
      </c>
      <c r="C1" s="687"/>
      <c r="I1" s="135" t="s">
        <v>500</v>
      </c>
      <c r="K1" s="258" t="s">
        <v>396</v>
      </c>
      <c r="GX1" s="258" t="s">
        <v>396</v>
      </c>
    </row>
    <row r="2" spans="1:581" ht="15">
      <c r="A2" s="132"/>
      <c r="B2" s="133"/>
      <c r="C2" s="133"/>
      <c r="E2" s="355"/>
    </row>
    <row r="3" spans="1:581" ht="15">
      <c r="A3" s="132"/>
      <c r="B3" s="134" t="s">
        <v>232</v>
      </c>
      <c r="C3" s="133"/>
      <c r="EL3" s="170"/>
    </row>
    <row r="4" spans="1:581" ht="15">
      <c r="A4" s="132"/>
      <c r="B4" s="150"/>
      <c r="C4" s="151"/>
      <c r="D4" s="152"/>
      <c r="F4" s="355"/>
      <c r="EL4" s="170"/>
    </row>
    <row r="5" spans="1:581" ht="15.75">
      <c r="A5" s="123"/>
      <c r="B5" s="153" t="s">
        <v>744</v>
      </c>
      <c r="C5" s="125"/>
      <c r="D5" s="154"/>
      <c r="F5" s="355"/>
      <c r="G5" s="195"/>
      <c r="H5" s="195"/>
      <c r="EL5" s="170"/>
    </row>
    <row r="6" spans="1:581" ht="15.75">
      <c r="A6" s="123"/>
      <c r="B6" s="153" t="s">
        <v>745</v>
      </c>
      <c r="C6" s="125"/>
      <c r="D6" s="154"/>
      <c r="EL6" s="170"/>
    </row>
    <row r="7" spans="1:581" s="129" customFormat="1" ht="15">
      <c r="A7" s="124"/>
      <c r="B7" s="184" t="s">
        <v>745</v>
      </c>
      <c r="C7" s="155"/>
      <c r="D7" s="156"/>
      <c r="E7" s="130"/>
      <c r="F7" s="130"/>
      <c r="EL7" s="171"/>
    </row>
    <row r="8" spans="1:581" s="121" customFormat="1">
      <c r="B8" s="688" t="s">
        <v>554</v>
      </c>
      <c r="C8" s="689"/>
      <c r="P8" s="681" t="s">
        <v>20</v>
      </c>
      <c r="Q8" s="681"/>
      <c r="R8" s="681"/>
      <c r="S8" s="681"/>
      <c r="T8" s="681"/>
      <c r="U8" s="681"/>
      <c r="V8" s="681" t="s">
        <v>21</v>
      </c>
      <c r="W8" s="681"/>
      <c r="X8" s="681"/>
      <c r="Y8" s="681"/>
      <c r="Z8" s="681"/>
      <c r="AA8" s="681"/>
      <c r="AB8" s="681" t="s">
        <v>22</v>
      </c>
      <c r="AC8" s="681"/>
      <c r="AD8" s="681"/>
      <c r="AE8" s="681"/>
      <c r="AF8" s="681"/>
      <c r="AG8" s="681"/>
      <c r="AH8" s="681" t="s">
        <v>23</v>
      </c>
      <c r="AI8" s="681"/>
      <c r="AJ8" s="681"/>
      <c r="AK8" s="681"/>
      <c r="AL8" s="681"/>
      <c r="AM8" s="681"/>
      <c r="AN8" s="681" t="s">
        <v>24</v>
      </c>
      <c r="AO8" s="681"/>
      <c r="AP8" s="681"/>
      <c r="AQ8" s="681"/>
      <c r="AR8" s="681"/>
      <c r="AS8" s="681"/>
      <c r="AT8" s="681" t="s">
        <v>25</v>
      </c>
      <c r="AU8" s="681"/>
      <c r="AV8" s="681"/>
      <c r="AW8" s="681"/>
      <c r="AX8" s="681"/>
      <c r="AY8" s="681"/>
      <c r="AZ8" s="681" t="s">
        <v>26</v>
      </c>
      <c r="BA8" s="681"/>
      <c r="BB8" s="681"/>
      <c r="BC8" s="681"/>
      <c r="BD8" s="681"/>
      <c r="BE8" s="681"/>
      <c r="BF8" s="681" t="s">
        <v>27</v>
      </c>
      <c r="BG8" s="681"/>
      <c r="BH8" s="681"/>
      <c r="BI8" s="681"/>
      <c r="BJ8" s="681"/>
      <c r="BK8" s="681"/>
      <c r="BL8" s="681" t="s">
        <v>28</v>
      </c>
      <c r="BM8" s="681"/>
      <c r="BN8" s="681"/>
      <c r="BO8" s="681"/>
      <c r="BP8" s="681"/>
      <c r="BQ8" s="681"/>
      <c r="BR8" s="681" t="s">
        <v>29</v>
      </c>
      <c r="BS8" s="681"/>
      <c r="BT8" s="681"/>
      <c r="BU8" s="681"/>
      <c r="BV8" s="681"/>
      <c r="BW8" s="681"/>
      <c r="BX8" s="681" t="s">
        <v>30</v>
      </c>
      <c r="BY8" s="681"/>
      <c r="BZ8" s="681"/>
      <c r="CA8" s="681"/>
      <c r="CB8" s="681"/>
      <c r="CC8" s="681"/>
      <c r="CD8" s="681" t="s">
        <v>31</v>
      </c>
      <c r="CE8" s="681"/>
      <c r="CF8" s="681"/>
      <c r="CG8" s="681"/>
      <c r="CH8" s="681"/>
      <c r="CI8" s="681"/>
      <c r="CJ8" s="681" t="s">
        <v>32</v>
      </c>
      <c r="CK8" s="681"/>
      <c r="CL8" s="681"/>
      <c r="CM8" s="681"/>
      <c r="CN8" s="681"/>
      <c r="CO8" s="681"/>
      <c r="CP8" s="681" t="s">
        <v>33</v>
      </c>
      <c r="CQ8" s="681"/>
      <c r="CR8" s="681"/>
      <c r="CS8" s="681"/>
      <c r="CT8" s="681"/>
      <c r="CU8" s="681"/>
      <c r="CV8" s="681" t="s">
        <v>34</v>
      </c>
      <c r="CW8" s="681"/>
      <c r="CX8" s="681"/>
      <c r="CY8" s="681"/>
      <c r="CZ8" s="681"/>
      <c r="DA8" s="681"/>
      <c r="DB8" s="681" t="s">
        <v>35</v>
      </c>
      <c r="DC8" s="681"/>
      <c r="DD8" s="681"/>
      <c r="DE8" s="681"/>
      <c r="DF8" s="681"/>
      <c r="DG8" s="681"/>
      <c r="DH8" s="681" t="s">
        <v>36</v>
      </c>
      <c r="DI8" s="681"/>
      <c r="DJ8" s="681"/>
      <c r="DK8" s="681"/>
      <c r="DL8" s="681"/>
      <c r="DM8" s="681"/>
      <c r="DN8" s="681" t="s">
        <v>37</v>
      </c>
      <c r="DO8" s="681"/>
      <c r="DP8" s="681"/>
      <c r="DQ8" s="681"/>
      <c r="DR8" s="681"/>
      <c r="DS8" s="681"/>
      <c r="DT8" s="681" t="s">
        <v>38</v>
      </c>
      <c r="DU8" s="681"/>
      <c r="DV8" s="681"/>
      <c r="DW8" s="681"/>
      <c r="DX8" s="681"/>
      <c r="DY8" s="681"/>
      <c r="DZ8" s="681" t="s">
        <v>39</v>
      </c>
      <c r="EA8" s="681"/>
      <c r="EB8" s="681"/>
      <c r="EC8" s="681"/>
      <c r="ED8" s="681"/>
      <c r="EE8" s="681"/>
      <c r="EF8" s="681" t="s">
        <v>40</v>
      </c>
      <c r="EG8" s="681"/>
      <c r="EH8" s="681"/>
      <c r="EI8" s="681"/>
      <c r="EJ8" s="681"/>
      <c r="EK8" s="681"/>
      <c r="EL8" s="685" t="s">
        <v>356</v>
      </c>
      <c r="EM8" s="685"/>
      <c r="EN8" s="685"/>
      <c r="EO8" s="685"/>
      <c r="EP8" s="685"/>
      <c r="EQ8" s="685"/>
      <c r="ER8" s="685" t="s">
        <v>43</v>
      </c>
      <c r="ES8" s="685"/>
      <c r="ET8" s="685"/>
      <c r="EU8" s="685"/>
      <c r="EV8" s="685"/>
      <c r="EW8" s="685"/>
      <c r="EX8" s="685" t="s">
        <v>357</v>
      </c>
      <c r="EY8" s="685"/>
      <c r="EZ8" s="685"/>
      <c r="FA8" s="685"/>
      <c r="FB8" s="685"/>
      <c r="FC8" s="685"/>
      <c r="FD8" s="685" t="s">
        <v>358</v>
      </c>
      <c r="FE8" s="685"/>
      <c r="FF8" s="685"/>
      <c r="FG8" s="685"/>
      <c r="FH8" s="685"/>
      <c r="FI8" s="685"/>
      <c r="FJ8" s="685" t="s">
        <v>359</v>
      </c>
      <c r="FK8" s="685"/>
      <c r="FL8" s="685"/>
      <c r="FM8" s="685"/>
      <c r="FN8" s="685"/>
      <c r="FO8" s="685"/>
      <c r="FP8" s="690" t="s">
        <v>484</v>
      </c>
      <c r="FQ8" s="685"/>
      <c r="FR8" s="685"/>
      <c r="FS8" s="685"/>
      <c r="FT8" s="685"/>
      <c r="FU8" s="685"/>
      <c r="FV8" s="690" t="s">
        <v>485</v>
      </c>
      <c r="FW8" s="685"/>
      <c r="FX8" s="685"/>
      <c r="FY8" s="685"/>
      <c r="FZ8" s="685"/>
      <c r="GA8" s="685"/>
      <c r="GB8" s="685" t="s">
        <v>360</v>
      </c>
      <c r="GC8" s="685"/>
      <c r="GD8" s="685"/>
      <c r="GE8" s="685"/>
      <c r="GF8" s="685"/>
      <c r="GG8" s="685"/>
      <c r="GH8" s="685" t="s">
        <v>361</v>
      </c>
      <c r="GI8" s="685"/>
      <c r="GJ8" s="685"/>
      <c r="GK8" s="685"/>
      <c r="GL8" s="685"/>
      <c r="GM8" s="685"/>
      <c r="GN8" s="685" t="s">
        <v>362</v>
      </c>
      <c r="GO8" s="685"/>
      <c r="GP8" s="685"/>
      <c r="GQ8" s="685"/>
      <c r="GR8" s="685"/>
      <c r="GS8" s="685"/>
      <c r="GT8" s="197"/>
      <c r="GU8" s="197"/>
      <c r="GV8" s="197"/>
      <c r="GW8" s="197"/>
      <c r="GX8" s="682" t="s">
        <v>408</v>
      </c>
      <c r="GY8" s="683"/>
      <c r="GZ8" s="684"/>
    </row>
    <row r="9" spans="1:581" ht="38.25">
      <c r="A9" s="185" t="s">
        <v>363</v>
      </c>
      <c r="B9" s="122"/>
      <c r="E9" s="404" t="s">
        <v>544</v>
      </c>
      <c r="F9" s="122"/>
      <c r="P9" s="186" t="s">
        <v>13</v>
      </c>
      <c r="Q9" s="187" t="s">
        <v>14</v>
      </c>
      <c r="R9" s="187" t="s">
        <v>15</v>
      </c>
      <c r="S9" s="187" t="s">
        <v>16</v>
      </c>
      <c r="T9" s="187" t="s">
        <v>17</v>
      </c>
      <c r="U9" s="188" t="s">
        <v>18</v>
      </c>
      <c r="V9" s="186" t="s">
        <v>13</v>
      </c>
      <c r="W9" s="187" t="s">
        <v>14</v>
      </c>
      <c r="X9" s="187" t="s">
        <v>15</v>
      </c>
      <c r="Y9" s="187" t="s">
        <v>16</v>
      </c>
      <c r="Z9" s="187" t="s">
        <v>17</v>
      </c>
      <c r="AA9" s="188" t="s">
        <v>18</v>
      </c>
      <c r="AB9" s="186" t="s">
        <v>13</v>
      </c>
      <c r="AC9" s="187" t="s">
        <v>14</v>
      </c>
      <c r="AD9" s="187" t="s">
        <v>15</v>
      </c>
      <c r="AE9" s="187" t="s">
        <v>16</v>
      </c>
      <c r="AF9" s="187" t="s">
        <v>17</v>
      </c>
      <c r="AG9" s="188" t="s">
        <v>18</v>
      </c>
      <c r="AH9" s="186" t="s">
        <v>13</v>
      </c>
      <c r="AI9" s="187" t="s">
        <v>14</v>
      </c>
      <c r="AJ9" s="187" t="s">
        <v>15</v>
      </c>
      <c r="AK9" s="187" t="s">
        <v>16</v>
      </c>
      <c r="AL9" s="187" t="s">
        <v>17</v>
      </c>
      <c r="AM9" s="188" t="s">
        <v>18</v>
      </c>
      <c r="AN9" s="186" t="s">
        <v>13</v>
      </c>
      <c r="AO9" s="187" t="s">
        <v>14</v>
      </c>
      <c r="AP9" s="187" t="s">
        <v>15</v>
      </c>
      <c r="AQ9" s="187" t="s">
        <v>16</v>
      </c>
      <c r="AR9" s="187" t="s">
        <v>17</v>
      </c>
      <c r="AS9" s="188" t="s">
        <v>18</v>
      </c>
      <c r="AT9" s="186" t="s">
        <v>13</v>
      </c>
      <c r="AU9" s="187" t="s">
        <v>14</v>
      </c>
      <c r="AV9" s="187" t="s">
        <v>15</v>
      </c>
      <c r="AW9" s="187" t="s">
        <v>16</v>
      </c>
      <c r="AX9" s="187" t="s">
        <v>17</v>
      </c>
      <c r="AY9" s="188" t="s">
        <v>18</v>
      </c>
      <c r="AZ9" s="186" t="s">
        <v>13</v>
      </c>
      <c r="BA9" s="187" t="s">
        <v>14</v>
      </c>
      <c r="BB9" s="187" t="s">
        <v>15</v>
      </c>
      <c r="BC9" s="187" t="s">
        <v>16</v>
      </c>
      <c r="BD9" s="187" t="s">
        <v>17</v>
      </c>
      <c r="BE9" s="188" t="s">
        <v>18</v>
      </c>
      <c r="BF9" s="186" t="s">
        <v>13</v>
      </c>
      <c r="BG9" s="187" t="s">
        <v>14</v>
      </c>
      <c r="BH9" s="187" t="s">
        <v>15</v>
      </c>
      <c r="BI9" s="187" t="s">
        <v>16</v>
      </c>
      <c r="BJ9" s="187" t="s">
        <v>17</v>
      </c>
      <c r="BK9" s="188" t="s">
        <v>18</v>
      </c>
      <c r="BL9" s="186" t="s">
        <v>13</v>
      </c>
      <c r="BM9" s="187" t="s">
        <v>14</v>
      </c>
      <c r="BN9" s="187" t="s">
        <v>15</v>
      </c>
      <c r="BO9" s="187" t="s">
        <v>16</v>
      </c>
      <c r="BP9" s="187" t="s">
        <v>17</v>
      </c>
      <c r="BQ9" s="188" t="s">
        <v>18</v>
      </c>
      <c r="BR9" s="186" t="s">
        <v>13</v>
      </c>
      <c r="BS9" s="187" t="s">
        <v>14</v>
      </c>
      <c r="BT9" s="187" t="s">
        <v>15</v>
      </c>
      <c r="BU9" s="187" t="s">
        <v>16</v>
      </c>
      <c r="BV9" s="187" t="s">
        <v>17</v>
      </c>
      <c r="BW9" s="188" t="s">
        <v>18</v>
      </c>
      <c r="BX9" s="186" t="s">
        <v>13</v>
      </c>
      <c r="BY9" s="187" t="s">
        <v>14</v>
      </c>
      <c r="BZ9" s="187" t="s">
        <v>15</v>
      </c>
      <c r="CA9" s="187" t="s">
        <v>16</v>
      </c>
      <c r="CB9" s="187" t="s">
        <v>17</v>
      </c>
      <c r="CC9" s="188" t="s">
        <v>18</v>
      </c>
      <c r="CD9" s="186" t="s">
        <v>13</v>
      </c>
      <c r="CE9" s="187" t="s">
        <v>14</v>
      </c>
      <c r="CF9" s="187" t="s">
        <v>15</v>
      </c>
      <c r="CG9" s="187" t="s">
        <v>16</v>
      </c>
      <c r="CH9" s="187" t="s">
        <v>17</v>
      </c>
      <c r="CI9" s="188" t="s">
        <v>18</v>
      </c>
      <c r="CJ9" s="186" t="s">
        <v>13</v>
      </c>
      <c r="CK9" s="187" t="s">
        <v>14</v>
      </c>
      <c r="CL9" s="187" t="s">
        <v>15</v>
      </c>
      <c r="CM9" s="187" t="s">
        <v>16</v>
      </c>
      <c r="CN9" s="187" t="s">
        <v>17</v>
      </c>
      <c r="CO9" s="188" t="s">
        <v>18</v>
      </c>
      <c r="CP9" s="186" t="s">
        <v>13</v>
      </c>
      <c r="CQ9" s="187" t="s">
        <v>14</v>
      </c>
      <c r="CR9" s="187" t="s">
        <v>15</v>
      </c>
      <c r="CS9" s="187" t="s">
        <v>16</v>
      </c>
      <c r="CT9" s="187" t="s">
        <v>17</v>
      </c>
      <c r="CU9" s="188" t="s">
        <v>18</v>
      </c>
      <c r="CV9" s="186" t="s">
        <v>13</v>
      </c>
      <c r="CW9" s="187" t="s">
        <v>14</v>
      </c>
      <c r="CX9" s="187" t="s">
        <v>15</v>
      </c>
      <c r="CY9" s="187" t="s">
        <v>16</v>
      </c>
      <c r="CZ9" s="187" t="s">
        <v>17</v>
      </c>
      <c r="DA9" s="188" t="s">
        <v>18</v>
      </c>
      <c r="DB9" s="186" t="s">
        <v>13</v>
      </c>
      <c r="DC9" s="187" t="s">
        <v>14</v>
      </c>
      <c r="DD9" s="187" t="s">
        <v>15</v>
      </c>
      <c r="DE9" s="187" t="s">
        <v>16</v>
      </c>
      <c r="DF9" s="187" t="s">
        <v>17</v>
      </c>
      <c r="DG9" s="188" t="s">
        <v>18</v>
      </c>
      <c r="DH9" s="186" t="s">
        <v>13</v>
      </c>
      <c r="DI9" s="187" t="s">
        <v>14</v>
      </c>
      <c r="DJ9" s="187" t="s">
        <v>15</v>
      </c>
      <c r="DK9" s="187" t="s">
        <v>16</v>
      </c>
      <c r="DL9" s="187" t="s">
        <v>17</v>
      </c>
      <c r="DM9" s="188" t="s">
        <v>18</v>
      </c>
      <c r="DN9" s="186" t="s">
        <v>13</v>
      </c>
      <c r="DO9" s="187" t="s">
        <v>14</v>
      </c>
      <c r="DP9" s="187" t="s">
        <v>15</v>
      </c>
      <c r="DQ9" s="187" t="s">
        <v>16</v>
      </c>
      <c r="DR9" s="187" t="s">
        <v>17</v>
      </c>
      <c r="DS9" s="188" t="s">
        <v>18</v>
      </c>
      <c r="DT9" s="186" t="s">
        <v>13</v>
      </c>
      <c r="DU9" s="187" t="s">
        <v>14</v>
      </c>
      <c r="DV9" s="187" t="s">
        <v>15</v>
      </c>
      <c r="DW9" s="187" t="s">
        <v>16</v>
      </c>
      <c r="DX9" s="187" t="s">
        <v>17</v>
      </c>
      <c r="DY9" s="188" t="s">
        <v>18</v>
      </c>
      <c r="DZ9" s="186" t="s">
        <v>13</v>
      </c>
      <c r="EA9" s="187" t="s">
        <v>14</v>
      </c>
      <c r="EB9" s="187" t="s">
        <v>15</v>
      </c>
      <c r="EC9" s="187" t="s">
        <v>16</v>
      </c>
      <c r="ED9" s="187" t="s">
        <v>17</v>
      </c>
      <c r="EE9" s="188" t="s">
        <v>18</v>
      </c>
      <c r="EF9" s="186" t="s">
        <v>13</v>
      </c>
      <c r="EG9" s="187" t="s">
        <v>14</v>
      </c>
      <c r="EH9" s="187" t="s">
        <v>15</v>
      </c>
      <c r="EI9" s="187" t="s">
        <v>16</v>
      </c>
      <c r="EJ9" s="187" t="s">
        <v>17</v>
      </c>
      <c r="EK9" s="188" t="s">
        <v>18</v>
      </c>
      <c r="EL9" s="189" t="s">
        <v>13</v>
      </c>
      <c r="EM9" s="187" t="s">
        <v>14</v>
      </c>
      <c r="EN9" s="187" t="s">
        <v>15</v>
      </c>
      <c r="EO9" s="187" t="s">
        <v>16</v>
      </c>
      <c r="EP9" s="187" t="s">
        <v>17</v>
      </c>
      <c r="EQ9" s="188" t="s">
        <v>18</v>
      </c>
      <c r="ER9" s="186" t="s">
        <v>13</v>
      </c>
      <c r="ES9" s="187" t="s">
        <v>14</v>
      </c>
      <c r="ET9" s="187" t="s">
        <v>15</v>
      </c>
      <c r="EU9" s="187" t="s">
        <v>16</v>
      </c>
      <c r="EV9" s="187" t="s">
        <v>17</v>
      </c>
      <c r="EW9" s="188" t="s">
        <v>18</v>
      </c>
      <c r="EX9" s="186" t="s">
        <v>13</v>
      </c>
      <c r="EY9" s="187" t="s">
        <v>14</v>
      </c>
      <c r="EZ9" s="187" t="s">
        <v>15</v>
      </c>
      <c r="FA9" s="187" t="s">
        <v>16</v>
      </c>
      <c r="FB9" s="187" t="s">
        <v>17</v>
      </c>
      <c r="FC9" s="188" t="s">
        <v>18</v>
      </c>
      <c r="FD9" s="186" t="s">
        <v>13</v>
      </c>
      <c r="FE9" s="187" t="s">
        <v>14</v>
      </c>
      <c r="FF9" s="187" t="s">
        <v>15</v>
      </c>
      <c r="FG9" s="187" t="s">
        <v>16</v>
      </c>
      <c r="FH9" s="187" t="s">
        <v>17</v>
      </c>
      <c r="FI9" s="188" t="s">
        <v>18</v>
      </c>
      <c r="FJ9" s="186" t="s">
        <v>13</v>
      </c>
      <c r="FK9" s="187" t="s">
        <v>14</v>
      </c>
      <c r="FL9" s="187" t="s">
        <v>15</v>
      </c>
      <c r="FM9" s="187" t="s">
        <v>16</v>
      </c>
      <c r="FN9" s="187" t="s">
        <v>17</v>
      </c>
      <c r="FO9" s="188" t="s">
        <v>18</v>
      </c>
      <c r="FP9" s="186" t="s">
        <v>13</v>
      </c>
      <c r="FQ9" s="187" t="s">
        <v>14</v>
      </c>
      <c r="FR9" s="187" t="s">
        <v>15</v>
      </c>
      <c r="FS9" s="187" t="s">
        <v>16</v>
      </c>
      <c r="FT9" s="187" t="s">
        <v>17</v>
      </c>
      <c r="FU9" s="188" t="s">
        <v>18</v>
      </c>
      <c r="FV9" s="186" t="s">
        <v>13</v>
      </c>
      <c r="FW9" s="187" t="s">
        <v>14</v>
      </c>
      <c r="FX9" s="187" t="s">
        <v>15</v>
      </c>
      <c r="FY9" s="187" t="s">
        <v>16</v>
      </c>
      <c r="FZ9" s="187" t="s">
        <v>17</v>
      </c>
      <c r="GA9" s="188" t="s">
        <v>18</v>
      </c>
      <c r="GB9" s="186" t="s">
        <v>13</v>
      </c>
      <c r="GC9" s="187" t="s">
        <v>14</v>
      </c>
      <c r="GD9" s="187" t="s">
        <v>15</v>
      </c>
      <c r="GE9" s="187" t="s">
        <v>16</v>
      </c>
      <c r="GF9" s="187" t="s">
        <v>17</v>
      </c>
      <c r="GG9" s="188" t="s">
        <v>18</v>
      </c>
      <c r="GH9" s="186" t="s">
        <v>13</v>
      </c>
      <c r="GI9" s="187" t="s">
        <v>14</v>
      </c>
      <c r="GJ9" s="187" t="s">
        <v>15</v>
      </c>
      <c r="GK9" s="187" t="s">
        <v>16</v>
      </c>
      <c r="GL9" s="187" t="s">
        <v>17</v>
      </c>
      <c r="GM9" s="188" t="s">
        <v>18</v>
      </c>
      <c r="GN9" s="186" t="s">
        <v>13</v>
      </c>
      <c r="GO9" s="187" t="s">
        <v>14</v>
      </c>
      <c r="GP9" s="187" t="s">
        <v>15</v>
      </c>
      <c r="GQ9" s="187" t="s">
        <v>16</v>
      </c>
      <c r="GR9" s="187" t="s">
        <v>17</v>
      </c>
      <c r="GS9" s="188" t="s">
        <v>18</v>
      </c>
      <c r="GT9" s="386" t="s">
        <v>409</v>
      </c>
      <c r="GU9" s="386" t="s">
        <v>514</v>
      </c>
      <c r="GV9" s="386" t="s">
        <v>515</v>
      </c>
      <c r="GW9"/>
      <c r="GX9" s="279" t="s">
        <v>391</v>
      </c>
      <c r="GY9" s="280" t="s">
        <v>410</v>
      </c>
      <c r="GZ9" s="281" t="s">
        <v>389</v>
      </c>
      <c r="OG9" s="190"/>
      <c r="OH9"/>
      <c r="OI9"/>
    </row>
    <row r="10" spans="1:581" s="369" customFormat="1">
      <c r="A10" s="135"/>
      <c r="B10" s="135"/>
      <c r="C10" s="1"/>
      <c r="D10" s="1" t="s">
        <v>486</v>
      </c>
      <c r="E10" s="136" t="s">
        <v>233</v>
      </c>
      <c r="F10" s="135" t="s">
        <v>382</v>
      </c>
      <c r="G10" s="136" t="s">
        <v>234</v>
      </c>
      <c r="H10" s="137" t="s">
        <v>138</v>
      </c>
      <c r="I10" s="137" t="s">
        <v>235</v>
      </c>
      <c r="J10" s="137" t="s">
        <v>157</v>
      </c>
      <c r="K10" s="137" t="s">
        <v>158</v>
      </c>
      <c r="L10" s="137" t="s">
        <v>236</v>
      </c>
      <c r="M10" s="1" t="s">
        <v>237</v>
      </c>
      <c r="N10" s="1" t="s">
        <v>470</v>
      </c>
      <c r="O10" s="1" t="s">
        <v>471</v>
      </c>
      <c r="P10" s="1" t="s">
        <v>238</v>
      </c>
      <c r="Q10" s="1" t="s">
        <v>239</v>
      </c>
      <c r="R10" s="1" t="s">
        <v>240</v>
      </c>
      <c r="S10" s="1" t="s">
        <v>241</v>
      </c>
      <c r="T10" s="1" t="s">
        <v>242</v>
      </c>
      <c r="U10" s="1" t="s">
        <v>243</v>
      </c>
      <c r="V10" s="1" t="s">
        <v>48</v>
      </c>
      <c r="W10" s="1" t="s">
        <v>66</v>
      </c>
      <c r="X10" s="1" t="s">
        <v>84</v>
      </c>
      <c r="Y10" s="1" t="s">
        <v>102</v>
      </c>
      <c r="Z10" s="1" t="s">
        <v>120</v>
      </c>
      <c r="AA10" s="1" t="s">
        <v>139</v>
      </c>
      <c r="AB10" s="1" t="s">
        <v>49</v>
      </c>
      <c r="AC10" s="1" t="s">
        <v>67</v>
      </c>
      <c r="AD10" s="1" t="s">
        <v>85</v>
      </c>
      <c r="AE10" s="1" t="s">
        <v>103</v>
      </c>
      <c r="AF10" s="1" t="s">
        <v>121</v>
      </c>
      <c r="AG10" s="1" t="s">
        <v>140</v>
      </c>
      <c r="AH10" s="1" t="s">
        <v>50</v>
      </c>
      <c r="AI10" s="1" t="s">
        <v>68</v>
      </c>
      <c r="AJ10" s="1" t="s">
        <v>86</v>
      </c>
      <c r="AK10" s="1" t="s">
        <v>104</v>
      </c>
      <c r="AL10" s="1" t="s">
        <v>122</v>
      </c>
      <c r="AM10" s="1" t="s">
        <v>141</v>
      </c>
      <c r="AN10" s="1" t="s">
        <v>244</v>
      </c>
      <c r="AO10" s="1" t="s">
        <v>245</v>
      </c>
      <c r="AP10" s="1" t="s">
        <v>246</v>
      </c>
      <c r="AQ10" s="1" t="s">
        <v>247</v>
      </c>
      <c r="AR10" s="1" t="s">
        <v>248</v>
      </c>
      <c r="AS10" s="1" t="s">
        <v>249</v>
      </c>
      <c r="AT10" s="1" t="s">
        <v>250</v>
      </c>
      <c r="AU10" s="1" t="s">
        <v>251</v>
      </c>
      <c r="AV10" s="1" t="s">
        <v>252</v>
      </c>
      <c r="AW10" s="1" t="s">
        <v>253</v>
      </c>
      <c r="AX10" s="1" t="s">
        <v>254</v>
      </c>
      <c r="AY10" s="1" t="s">
        <v>255</v>
      </c>
      <c r="AZ10" s="1" t="s">
        <v>256</v>
      </c>
      <c r="BA10" s="1" t="s">
        <v>257</v>
      </c>
      <c r="BB10" s="1" t="s">
        <v>258</v>
      </c>
      <c r="BC10" s="1" t="s">
        <v>259</v>
      </c>
      <c r="BD10" s="1" t="s">
        <v>260</v>
      </c>
      <c r="BE10" s="1" t="s">
        <v>261</v>
      </c>
      <c r="BF10" s="1" t="s">
        <v>262</v>
      </c>
      <c r="BG10" s="1" t="s">
        <v>263</v>
      </c>
      <c r="BH10" s="1" t="s">
        <v>264</v>
      </c>
      <c r="BI10" s="1" t="s">
        <v>265</v>
      </c>
      <c r="BJ10" s="1" t="s">
        <v>266</v>
      </c>
      <c r="BK10" s="1" t="s">
        <v>267</v>
      </c>
      <c r="BL10" s="1" t="s">
        <v>268</v>
      </c>
      <c r="BM10" s="1" t="s">
        <v>269</v>
      </c>
      <c r="BN10" s="1" t="s">
        <v>270</v>
      </c>
      <c r="BO10" s="1" t="s">
        <v>271</v>
      </c>
      <c r="BP10" s="1" t="s">
        <v>272</v>
      </c>
      <c r="BQ10" s="1" t="s">
        <v>273</v>
      </c>
      <c r="BR10" s="1" t="s">
        <v>51</v>
      </c>
      <c r="BS10" s="1" t="s">
        <v>69</v>
      </c>
      <c r="BT10" s="1" t="s">
        <v>87</v>
      </c>
      <c r="BU10" s="1" t="s">
        <v>105</v>
      </c>
      <c r="BV10" s="1" t="s">
        <v>123</v>
      </c>
      <c r="BW10" s="1" t="s">
        <v>142</v>
      </c>
      <c r="BX10" s="1" t="s">
        <v>274</v>
      </c>
      <c r="BY10" s="1" t="s">
        <v>275</v>
      </c>
      <c r="BZ10" s="1" t="s">
        <v>276</v>
      </c>
      <c r="CA10" s="1" t="s">
        <v>277</v>
      </c>
      <c r="CB10" s="1" t="s">
        <v>278</v>
      </c>
      <c r="CC10" s="1" t="s">
        <v>279</v>
      </c>
      <c r="CD10" s="1" t="s">
        <v>280</v>
      </c>
      <c r="CE10" s="1" t="s">
        <v>281</v>
      </c>
      <c r="CF10" s="1" t="s">
        <v>282</v>
      </c>
      <c r="CG10" s="1" t="s">
        <v>283</v>
      </c>
      <c r="CH10" s="1" t="s">
        <v>284</v>
      </c>
      <c r="CI10" s="1" t="s">
        <v>285</v>
      </c>
      <c r="CJ10" s="1" t="s">
        <v>52</v>
      </c>
      <c r="CK10" s="1" t="s">
        <v>70</v>
      </c>
      <c r="CL10" s="1" t="s">
        <v>88</v>
      </c>
      <c r="CM10" s="1" t="s">
        <v>106</v>
      </c>
      <c r="CN10" s="1" t="s">
        <v>124</v>
      </c>
      <c r="CO10" s="1" t="s">
        <v>143</v>
      </c>
      <c r="CP10" s="1" t="s">
        <v>53</v>
      </c>
      <c r="CQ10" s="1" t="s">
        <v>71</v>
      </c>
      <c r="CR10" s="1" t="s">
        <v>89</v>
      </c>
      <c r="CS10" s="1" t="s">
        <v>107</v>
      </c>
      <c r="CT10" s="1" t="s">
        <v>125</v>
      </c>
      <c r="CU10" s="1" t="s">
        <v>144</v>
      </c>
      <c r="CV10" s="1" t="s">
        <v>54</v>
      </c>
      <c r="CW10" s="1" t="s">
        <v>72</v>
      </c>
      <c r="CX10" s="1" t="s">
        <v>90</v>
      </c>
      <c r="CY10" s="1" t="s">
        <v>108</v>
      </c>
      <c r="CZ10" s="1" t="s">
        <v>126</v>
      </c>
      <c r="DA10" s="1" t="s">
        <v>145</v>
      </c>
      <c r="DB10" s="1" t="s">
        <v>55</v>
      </c>
      <c r="DC10" s="1" t="s">
        <v>73</v>
      </c>
      <c r="DD10" s="1" t="s">
        <v>91</v>
      </c>
      <c r="DE10" s="1" t="s">
        <v>109</v>
      </c>
      <c r="DF10" s="1" t="s">
        <v>127</v>
      </c>
      <c r="DG10" s="1" t="s">
        <v>146</v>
      </c>
      <c r="DH10" s="1" t="s">
        <v>56</v>
      </c>
      <c r="DI10" s="1" t="s">
        <v>74</v>
      </c>
      <c r="DJ10" s="1" t="s">
        <v>92</v>
      </c>
      <c r="DK10" s="1" t="s">
        <v>110</v>
      </c>
      <c r="DL10" s="1" t="s">
        <v>128</v>
      </c>
      <c r="DM10" s="1" t="s">
        <v>147</v>
      </c>
      <c r="DN10" s="1" t="s">
        <v>57</v>
      </c>
      <c r="DO10" s="1" t="s">
        <v>75</v>
      </c>
      <c r="DP10" s="1" t="s">
        <v>93</v>
      </c>
      <c r="DQ10" s="1" t="s">
        <v>111</v>
      </c>
      <c r="DR10" s="1" t="s">
        <v>129</v>
      </c>
      <c r="DS10" s="1" t="s">
        <v>148</v>
      </c>
      <c r="DT10" s="1" t="s">
        <v>286</v>
      </c>
      <c r="DU10" s="1" t="s">
        <v>287</v>
      </c>
      <c r="DV10" s="1" t="s">
        <v>288</v>
      </c>
      <c r="DW10" s="1" t="s">
        <v>289</v>
      </c>
      <c r="DX10" s="1" t="s">
        <v>290</v>
      </c>
      <c r="DY10" s="1" t="s">
        <v>291</v>
      </c>
      <c r="DZ10" s="1" t="s">
        <v>472</v>
      </c>
      <c r="EA10" s="1" t="s">
        <v>473</v>
      </c>
      <c r="EB10" s="1" t="s">
        <v>474</v>
      </c>
      <c r="EC10" s="1" t="s">
        <v>475</v>
      </c>
      <c r="ED10" s="1" t="s">
        <v>476</v>
      </c>
      <c r="EE10" s="1" t="s">
        <v>477</v>
      </c>
      <c r="EF10" s="1" t="s">
        <v>478</v>
      </c>
      <c r="EG10" s="1" t="s">
        <v>479</v>
      </c>
      <c r="EH10" s="1" t="s">
        <v>480</v>
      </c>
      <c r="EI10" s="1" t="s">
        <v>481</v>
      </c>
      <c r="EJ10" s="1" t="s">
        <v>482</v>
      </c>
      <c r="EK10" s="1" t="s">
        <v>483</v>
      </c>
      <c r="EL10" s="367" t="s">
        <v>58</v>
      </c>
      <c r="EM10" s="1" t="s">
        <v>76</v>
      </c>
      <c r="EN10" s="1" t="s">
        <v>94</v>
      </c>
      <c r="EO10" s="1" t="s">
        <v>112</v>
      </c>
      <c r="EP10" s="1" t="s">
        <v>130</v>
      </c>
      <c r="EQ10" s="1" t="s">
        <v>149</v>
      </c>
      <c r="ER10" s="1" t="s">
        <v>59</v>
      </c>
      <c r="ES10" s="1" t="s">
        <v>77</v>
      </c>
      <c r="ET10" s="1" t="s">
        <v>95</v>
      </c>
      <c r="EU10" s="1" t="s">
        <v>113</v>
      </c>
      <c r="EV10" s="1" t="s">
        <v>131</v>
      </c>
      <c r="EW10" s="1" t="s">
        <v>150</v>
      </c>
      <c r="EX10" s="1" t="s">
        <v>60</v>
      </c>
      <c r="EY10" s="1" t="s">
        <v>78</v>
      </c>
      <c r="EZ10" s="1" t="s">
        <v>96</v>
      </c>
      <c r="FA10" s="1" t="s">
        <v>114</v>
      </c>
      <c r="FB10" s="1" t="s">
        <v>132</v>
      </c>
      <c r="FC10" s="1" t="s">
        <v>151</v>
      </c>
      <c r="FD10" s="1" t="s">
        <v>61</v>
      </c>
      <c r="FE10" s="1" t="s">
        <v>79</v>
      </c>
      <c r="FF10" s="1" t="s">
        <v>97</v>
      </c>
      <c r="FG10" s="1" t="s">
        <v>115</v>
      </c>
      <c r="FH10" s="1" t="s">
        <v>133</v>
      </c>
      <c r="FI10" s="1" t="s">
        <v>152</v>
      </c>
      <c r="FJ10" s="1" t="s">
        <v>62</v>
      </c>
      <c r="FK10" s="1" t="s">
        <v>80</v>
      </c>
      <c r="FL10" s="1" t="s">
        <v>98</v>
      </c>
      <c r="FM10" s="1" t="s">
        <v>116</v>
      </c>
      <c r="FN10" s="1" t="s">
        <v>134</v>
      </c>
      <c r="FO10" s="1" t="s">
        <v>153</v>
      </c>
      <c r="FP10" s="1" t="s">
        <v>63</v>
      </c>
      <c r="FQ10" s="1" t="s">
        <v>81</v>
      </c>
      <c r="FR10" s="1" t="s">
        <v>99</v>
      </c>
      <c r="FS10" s="1" t="s">
        <v>117</v>
      </c>
      <c r="FT10" s="1" t="s">
        <v>135</v>
      </c>
      <c r="FU10" s="1" t="s">
        <v>154</v>
      </c>
      <c r="FV10" s="1" t="s">
        <v>64</v>
      </c>
      <c r="FW10" s="1" t="s">
        <v>82</v>
      </c>
      <c r="FX10" s="1" t="s">
        <v>100</v>
      </c>
      <c r="FY10" s="1" t="s">
        <v>118</v>
      </c>
      <c r="FZ10" s="1" t="s">
        <v>136</v>
      </c>
      <c r="GA10" s="1" t="s">
        <v>155</v>
      </c>
      <c r="GB10" s="1" t="s">
        <v>65</v>
      </c>
      <c r="GC10" s="1" t="s">
        <v>83</v>
      </c>
      <c r="GD10" s="1" t="s">
        <v>101</v>
      </c>
      <c r="GE10" s="1" t="s">
        <v>119</v>
      </c>
      <c r="GF10" s="1" t="s">
        <v>137</v>
      </c>
      <c r="GG10" s="1" t="s">
        <v>156</v>
      </c>
      <c r="GH10" s="1" t="s">
        <v>487</v>
      </c>
      <c r="GI10" s="1" t="s">
        <v>488</v>
      </c>
      <c r="GJ10" s="1" t="s">
        <v>489</v>
      </c>
      <c r="GK10" s="1" t="s">
        <v>490</v>
      </c>
      <c r="GL10" s="1" t="s">
        <v>491</v>
      </c>
      <c r="GM10" s="1" t="s">
        <v>492</v>
      </c>
      <c r="GN10" s="1" t="s">
        <v>493</v>
      </c>
      <c r="GO10" s="1" t="s">
        <v>494</v>
      </c>
      <c r="GP10" s="1" t="s">
        <v>495</v>
      </c>
      <c r="GQ10" s="1" t="s">
        <v>496</v>
      </c>
      <c r="GR10" s="1" t="s">
        <v>497</v>
      </c>
      <c r="GS10" s="1" t="s">
        <v>498</v>
      </c>
      <c r="GT10" s="387" t="s">
        <v>411</v>
      </c>
      <c r="GU10" s="387" t="s">
        <v>516</v>
      </c>
      <c r="GV10" s="387" t="s">
        <v>517</v>
      </c>
      <c r="GW10" s="135"/>
      <c r="GX10" s="135" t="s">
        <v>412</v>
      </c>
      <c r="GY10" s="135" t="s">
        <v>413</v>
      </c>
      <c r="GZ10" s="135" t="s">
        <v>414</v>
      </c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5"/>
      <c r="IW10" s="135"/>
      <c r="IX10" s="135"/>
      <c r="IY10" s="135"/>
      <c r="IZ10" s="135"/>
      <c r="JA10" s="135"/>
      <c r="JB10" s="135"/>
      <c r="JC10" s="135"/>
      <c r="JD10" s="135"/>
      <c r="JE10" s="135"/>
      <c r="JF10" s="135"/>
      <c r="JG10" s="135"/>
      <c r="JH10" s="135"/>
      <c r="JI10" s="135"/>
      <c r="JJ10" s="135"/>
      <c r="JK10" s="135"/>
      <c r="JL10" s="135"/>
      <c r="JM10" s="135"/>
      <c r="JN10" s="135"/>
      <c r="JO10" s="135"/>
      <c r="JP10" s="135"/>
      <c r="JQ10" s="135"/>
      <c r="JR10" s="135"/>
      <c r="JS10" s="135"/>
      <c r="JT10" s="135"/>
      <c r="JU10" s="135"/>
      <c r="JV10" s="135"/>
      <c r="JW10" s="135"/>
      <c r="JX10" s="135"/>
      <c r="JY10" s="135"/>
      <c r="JZ10" s="135"/>
      <c r="KA10" s="135"/>
      <c r="KB10" s="135"/>
      <c r="KC10" s="135"/>
      <c r="KD10" s="135"/>
      <c r="KE10" s="135"/>
      <c r="KF10" s="135"/>
      <c r="KG10" s="135"/>
      <c r="KH10" s="135"/>
      <c r="KI10" s="135"/>
      <c r="KJ10" s="135"/>
      <c r="KK10" s="135"/>
      <c r="KL10" s="135"/>
      <c r="KM10" s="135"/>
      <c r="KN10" s="135"/>
      <c r="KO10" s="135"/>
      <c r="KP10" s="135"/>
      <c r="KQ10" s="135"/>
      <c r="KR10" s="135"/>
      <c r="KS10" s="135"/>
      <c r="KT10" s="135"/>
      <c r="KU10" s="135"/>
      <c r="KV10" s="135"/>
      <c r="KW10" s="135"/>
      <c r="KX10" s="135"/>
      <c r="KY10" s="135"/>
      <c r="KZ10" s="135"/>
      <c r="LA10" s="135"/>
      <c r="LB10" s="135"/>
      <c r="LC10" s="135"/>
      <c r="LD10" s="135"/>
      <c r="LE10" s="135"/>
      <c r="LF10" s="135"/>
      <c r="LG10" s="135"/>
      <c r="LH10" s="135"/>
      <c r="LI10" s="135"/>
      <c r="LJ10" s="135"/>
      <c r="LK10" s="135"/>
      <c r="LL10" s="135"/>
      <c r="LM10" s="135"/>
      <c r="LN10" s="135"/>
      <c r="LO10" s="135"/>
      <c r="LP10" s="135"/>
      <c r="LQ10" s="135"/>
      <c r="LR10" s="135"/>
      <c r="LS10" s="135"/>
      <c r="LT10" s="135"/>
      <c r="LU10" s="135"/>
      <c r="LV10" s="135"/>
      <c r="LW10" s="135"/>
      <c r="LX10" s="135"/>
      <c r="LY10" s="135"/>
      <c r="LZ10" s="135"/>
      <c r="MA10" s="135"/>
      <c r="MB10" s="135"/>
      <c r="MC10" s="135"/>
      <c r="MD10" s="135"/>
      <c r="ME10" s="135"/>
      <c r="MF10" s="135"/>
      <c r="MG10" s="135"/>
      <c r="MH10" s="135"/>
      <c r="MI10" s="135"/>
      <c r="MJ10" s="135"/>
      <c r="MK10" s="135"/>
      <c r="ML10" s="135"/>
      <c r="MM10" s="135"/>
      <c r="MN10" s="135"/>
      <c r="MO10" s="135"/>
      <c r="MP10" s="135"/>
      <c r="MQ10" s="135"/>
      <c r="MR10" s="135"/>
      <c r="MS10" s="135"/>
      <c r="MT10" s="135"/>
      <c r="MU10" s="135"/>
      <c r="MV10" s="135"/>
      <c r="MW10" s="135"/>
      <c r="MX10" s="135"/>
      <c r="MY10" s="135"/>
      <c r="MZ10" s="135"/>
      <c r="NA10" s="135"/>
      <c r="NB10" s="135"/>
      <c r="NC10" s="135"/>
      <c r="ND10" s="135"/>
      <c r="NE10" s="135"/>
      <c r="NF10" s="135"/>
      <c r="NG10" s="135"/>
      <c r="NH10" s="135"/>
      <c r="NI10" s="135"/>
      <c r="NJ10" s="135"/>
      <c r="NK10" s="135"/>
      <c r="NL10" s="135"/>
      <c r="NM10" s="135"/>
      <c r="NN10" s="135"/>
      <c r="NO10" s="135"/>
      <c r="NP10" s="135"/>
      <c r="NQ10" s="135"/>
      <c r="NR10" s="135"/>
      <c r="NS10" s="135"/>
      <c r="NT10" s="135"/>
      <c r="NU10" s="135"/>
      <c r="NV10" s="135"/>
      <c r="NW10" s="135"/>
      <c r="NX10" s="135"/>
      <c r="NY10" s="135"/>
      <c r="NZ10" s="135"/>
      <c r="OA10" s="135"/>
      <c r="OB10" s="135"/>
      <c r="OC10" s="135"/>
      <c r="OD10" s="135"/>
      <c r="OE10" s="135"/>
      <c r="OF10" s="135"/>
      <c r="OG10" s="135"/>
      <c r="OH10" s="135"/>
      <c r="OI10" s="135"/>
      <c r="OJ10" s="135"/>
      <c r="OK10" s="135"/>
      <c r="OL10" s="135"/>
      <c r="OM10" s="135"/>
      <c r="ON10" s="135"/>
      <c r="OO10" s="135"/>
      <c r="OP10" s="135"/>
      <c r="OQ10" s="135"/>
      <c r="OR10" s="135"/>
      <c r="OS10" s="135"/>
      <c r="OT10" s="135"/>
      <c r="OU10" s="135"/>
      <c r="OV10" s="135"/>
      <c r="OW10" s="135"/>
      <c r="OX10" s="135"/>
      <c r="OY10" s="135"/>
      <c r="OZ10" s="135"/>
      <c r="PA10" s="135"/>
      <c r="PB10" s="135"/>
      <c r="PC10" s="135"/>
      <c r="PD10" s="135"/>
      <c r="PE10" s="135"/>
      <c r="PF10" s="135"/>
      <c r="PG10" s="135"/>
      <c r="PH10" s="135"/>
      <c r="PI10" s="135"/>
      <c r="PJ10" s="135"/>
      <c r="PK10" s="135"/>
      <c r="PL10" s="135"/>
      <c r="PM10" s="135"/>
      <c r="PN10" s="135"/>
      <c r="PO10" s="135"/>
      <c r="PP10" s="135"/>
      <c r="PQ10" s="135"/>
      <c r="PR10" s="135"/>
      <c r="PS10" s="135"/>
      <c r="PT10" s="135"/>
      <c r="PU10" s="135"/>
      <c r="PV10" s="135"/>
      <c r="PW10" s="135"/>
      <c r="PX10" s="135"/>
      <c r="PY10" s="135"/>
      <c r="PZ10" s="135"/>
      <c r="QA10" s="135"/>
      <c r="QB10" s="135"/>
      <c r="QC10" s="135"/>
      <c r="QD10" s="135"/>
      <c r="QE10" s="135"/>
      <c r="QF10" s="135"/>
      <c r="QG10" s="135"/>
      <c r="QH10" s="135"/>
      <c r="QI10" s="135"/>
      <c r="QJ10" s="135"/>
      <c r="QK10" s="135"/>
      <c r="QL10" s="135"/>
      <c r="QM10" s="135"/>
      <c r="QN10" s="135"/>
      <c r="QO10" s="135"/>
      <c r="QP10" s="135"/>
      <c r="QQ10" s="135"/>
      <c r="QR10" s="135"/>
      <c r="QS10" s="135"/>
      <c r="QT10" s="135"/>
      <c r="QU10" s="135"/>
      <c r="QV10" s="135"/>
      <c r="QW10" s="135"/>
      <c r="QX10" s="135"/>
      <c r="QY10" s="135"/>
      <c r="QZ10" s="135"/>
      <c r="RA10" s="135"/>
      <c r="RB10" s="135"/>
      <c r="RC10" s="135"/>
      <c r="RD10" s="135"/>
      <c r="RE10" s="135"/>
      <c r="RF10" s="135"/>
      <c r="RG10" s="135"/>
      <c r="RH10" s="135"/>
      <c r="RI10" s="135"/>
      <c r="RJ10" s="135"/>
      <c r="RK10" s="135"/>
      <c r="RL10" s="135"/>
      <c r="RM10" s="135"/>
      <c r="RN10" s="135"/>
      <c r="RO10" s="135"/>
      <c r="RP10" s="135"/>
      <c r="RQ10" s="135"/>
      <c r="RR10" s="135"/>
      <c r="RS10" s="135"/>
      <c r="RT10" s="135"/>
      <c r="RU10" s="135"/>
      <c r="RV10" s="135"/>
      <c r="RW10" s="135"/>
      <c r="RX10" s="135"/>
      <c r="RY10" s="135"/>
      <c r="RZ10" s="135"/>
      <c r="SA10" s="135"/>
      <c r="SB10" s="135"/>
      <c r="SC10" s="135"/>
      <c r="SD10" s="135"/>
      <c r="SE10" s="135"/>
      <c r="SF10" s="135"/>
      <c r="SG10" s="135"/>
      <c r="SH10" s="135"/>
      <c r="SI10" s="135"/>
      <c r="SJ10" s="135"/>
      <c r="SK10" s="135"/>
      <c r="SL10" s="135"/>
      <c r="SM10" s="135"/>
      <c r="SN10" s="135"/>
      <c r="SO10" s="135"/>
      <c r="SP10" s="135"/>
      <c r="SQ10" s="135"/>
      <c r="SR10" s="135"/>
      <c r="SS10" s="135"/>
      <c r="ST10" s="135"/>
      <c r="SU10" s="135"/>
      <c r="SV10" s="135"/>
      <c r="SW10" s="135"/>
      <c r="SX10" s="135"/>
      <c r="SY10" s="135"/>
      <c r="SZ10" s="135"/>
      <c r="TA10" s="135"/>
      <c r="TB10" s="135"/>
      <c r="TC10" s="135"/>
      <c r="TD10" s="135"/>
      <c r="TE10" s="135"/>
      <c r="TF10" s="135"/>
      <c r="TG10" s="135"/>
      <c r="TH10" s="135"/>
      <c r="TI10" s="135"/>
      <c r="TJ10" s="135"/>
      <c r="TK10" s="135"/>
      <c r="TL10" s="135"/>
      <c r="TM10" s="368"/>
      <c r="TN10" s="135"/>
      <c r="TO10" s="135"/>
      <c r="TP10" s="135"/>
      <c r="TQ10" s="135"/>
      <c r="TR10" s="135"/>
      <c r="TS10" s="135"/>
      <c r="TT10" s="135"/>
      <c r="TU10" s="135"/>
      <c r="TV10" s="135"/>
      <c r="TW10" s="135"/>
      <c r="TX10" s="135"/>
      <c r="TY10" s="135"/>
      <c r="TZ10" s="135"/>
      <c r="UA10" s="135"/>
      <c r="UB10" s="135"/>
      <c r="UC10" s="135"/>
      <c r="UD10" s="135"/>
      <c r="UE10" s="135"/>
      <c r="UF10" s="135"/>
      <c r="UG10" s="135"/>
      <c r="UH10" s="135"/>
      <c r="UI10" s="135"/>
      <c r="UJ10" s="135"/>
      <c r="UK10" s="135"/>
      <c r="UL10" s="135"/>
      <c r="UM10" s="135"/>
      <c r="UN10" s="135"/>
      <c r="UO10" s="135"/>
      <c r="UP10" s="135"/>
      <c r="UQ10" s="135"/>
      <c r="UR10" s="135"/>
      <c r="US10" s="135"/>
      <c r="UT10" s="135"/>
      <c r="UU10" s="135"/>
      <c r="UV10" s="135"/>
      <c r="UW10" s="135"/>
      <c r="UX10" s="135"/>
      <c r="UY10" s="135"/>
      <c r="UZ10" s="135"/>
      <c r="VA10" s="135"/>
      <c r="VB10" s="135"/>
      <c r="VC10" s="135"/>
      <c r="VD10" s="135"/>
      <c r="VE10" s="135"/>
      <c r="VF10" s="135"/>
      <c r="VG10" s="135"/>
      <c r="VH10" s="135"/>
      <c r="VI10" s="135"/>
    </row>
    <row r="11" spans="1:581" s="619" customFormat="1" ht="30.75" thickBot="1">
      <c r="A11" s="603">
        <v>390</v>
      </c>
      <c r="B11" s="618" t="s">
        <v>499</v>
      </c>
      <c r="C11" s="603" t="s">
        <v>323</v>
      </c>
      <c r="D11" s="619">
        <v>3729293361</v>
      </c>
      <c r="E11" s="620">
        <v>30</v>
      </c>
      <c r="F11" s="621" t="s">
        <v>661</v>
      </c>
      <c r="G11" s="619">
        <v>0</v>
      </c>
      <c r="H11" s="619">
        <v>17476670</v>
      </c>
      <c r="I11" s="619">
        <v>397379610</v>
      </c>
      <c r="J11" s="619">
        <v>87358963</v>
      </c>
      <c r="K11" s="619">
        <v>11604103</v>
      </c>
      <c r="L11" s="619">
        <v>27766647</v>
      </c>
      <c r="M11" s="619">
        <v>0</v>
      </c>
      <c r="N11" s="619">
        <v>46062356</v>
      </c>
      <c r="O11" s="619">
        <v>3664986</v>
      </c>
      <c r="P11" s="619">
        <v>0</v>
      </c>
      <c r="Q11" s="619">
        <v>0</v>
      </c>
      <c r="R11" s="619">
        <v>0</v>
      </c>
      <c r="S11" s="619">
        <v>0</v>
      </c>
      <c r="T11" s="619">
        <v>0</v>
      </c>
      <c r="U11" s="619">
        <v>0</v>
      </c>
      <c r="V11" s="619">
        <v>100383596</v>
      </c>
      <c r="W11" s="619">
        <v>10945452</v>
      </c>
      <c r="X11" s="619">
        <v>20749607</v>
      </c>
      <c r="Y11" s="619">
        <v>8919546</v>
      </c>
      <c r="Z11" s="619">
        <v>15635107</v>
      </c>
      <c r="AA11" s="619">
        <v>51414999</v>
      </c>
      <c r="AB11" s="619">
        <v>0</v>
      </c>
      <c r="AC11" s="619">
        <v>0</v>
      </c>
      <c r="AD11" s="619">
        <v>0</v>
      </c>
      <c r="AE11" s="619">
        <v>0</v>
      </c>
      <c r="AF11" s="619">
        <v>0</v>
      </c>
      <c r="AG11" s="619">
        <v>0</v>
      </c>
      <c r="AH11" s="619">
        <v>0</v>
      </c>
      <c r="AI11" s="619">
        <v>0</v>
      </c>
      <c r="AJ11" s="619">
        <v>0</v>
      </c>
      <c r="AK11" s="619">
        <v>0</v>
      </c>
      <c r="AL11" s="619">
        <v>0</v>
      </c>
      <c r="AM11" s="619">
        <v>0</v>
      </c>
      <c r="AN11" s="619">
        <v>0</v>
      </c>
      <c r="AO11" s="619">
        <v>0</v>
      </c>
      <c r="AP11" s="619">
        <v>0</v>
      </c>
      <c r="AQ11" s="619">
        <v>0</v>
      </c>
      <c r="AR11" s="619">
        <v>0</v>
      </c>
      <c r="AS11" s="619">
        <v>0</v>
      </c>
      <c r="AT11" s="619">
        <v>0</v>
      </c>
      <c r="AU11" s="619">
        <v>0</v>
      </c>
      <c r="AV11" s="619">
        <v>0</v>
      </c>
      <c r="AW11" s="619">
        <v>0</v>
      </c>
      <c r="AX11" s="619">
        <v>0</v>
      </c>
      <c r="AY11" s="619">
        <v>0</v>
      </c>
      <c r="AZ11" s="619">
        <v>140147395</v>
      </c>
      <c r="BA11" s="619">
        <v>3021527</v>
      </c>
      <c r="BB11" s="619">
        <v>25857481</v>
      </c>
      <c r="BC11" s="619">
        <v>23390619</v>
      </c>
      <c r="BD11" s="619">
        <v>29091672</v>
      </c>
      <c r="BE11" s="619">
        <v>51245064</v>
      </c>
      <c r="BF11" s="619">
        <v>0</v>
      </c>
      <c r="BG11" s="619">
        <v>0</v>
      </c>
      <c r="BH11" s="619">
        <v>0</v>
      </c>
      <c r="BI11" s="619">
        <v>0</v>
      </c>
      <c r="BJ11" s="619">
        <v>0</v>
      </c>
      <c r="BK11" s="619">
        <v>0</v>
      </c>
      <c r="BL11" s="619">
        <v>0</v>
      </c>
      <c r="BM11" s="619">
        <v>0</v>
      </c>
      <c r="BN11" s="619">
        <v>0</v>
      </c>
      <c r="BO11" s="619">
        <v>0</v>
      </c>
      <c r="BP11" s="619">
        <v>0</v>
      </c>
      <c r="BQ11" s="619">
        <v>0</v>
      </c>
      <c r="BR11" s="619">
        <v>0</v>
      </c>
      <c r="BS11" s="619">
        <v>0</v>
      </c>
      <c r="BT11" s="619">
        <v>0</v>
      </c>
      <c r="BU11" s="619">
        <v>0</v>
      </c>
      <c r="BV11" s="619">
        <v>0</v>
      </c>
      <c r="BW11" s="619">
        <v>0</v>
      </c>
      <c r="BX11" s="619">
        <v>6899982</v>
      </c>
      <c r="BY11" s="619">
        <v>5625138</v>
      </c>
      <c r="BZ11" s="619">
        <v>182709</v>
      </c>
      <c r="CA11" s="619">
        <v>5120599</v>
      </c>
      <c r="CB11" s="619">
        <v>254047</v>
      </c>
      <c r="CC11" s="619">
        <v>25224783</v>
      </c>
      <c r="CD11" s="619">
        <v>0</v>
      </c>
      <c r="CE11" s="619">
        <v>0</v>
      </c>
      <c r="CF11" s="619">
        <v>0</v>
      </c>
      <c r="CG11" s="619">
        <v>0</v>
      </c>
      <c r="CH11" s="619">
        <v>0</v>
      </c>
      <c r="CI11" s="619">
        <v>0</v>
      </c>
      <c r="CJ11" s="619">
        <v>0</v>
      </c>
      <c r="CK11" s="619">
        <v>0</v>
      </c>
      <c r="CL11" s="619">
        <v>0</v>
      </c>
      <c r="CM11" s="619">
        <v>0</v>
      </c>
      <c r="CN11" s="619">
        <v>0</v>
      </c>
      <c r="CO11" s="619">
        <v>0</v>
      </c>
      <c r="CP11" s="619">
        <v>0</v>
      </c>
      <c r="CQ11" s="619">
        <v>0</v>
      </c>
      <c r="CR11" s="619">
        <v>0</v>
      </c>
      <c r="CS11" s="619">
        <v>0</v>
      </c>
      <c r="CT11" s="619">
        <v>0</v>
      </c>
      <c r="CU11" s="619">
        <v>0</v>
      </c>
      <c r="CV11" s="619">
        <v>0</v>
      </c>
      <c r="CW11" s="619">
        <v>0</v>
      </c>
      <c r="CX11" s="619">
        <v>0</v>
      </c>
      <c r="CY11" s="619">
        <v>0</v>
      </c>
      <c r="CZ11" s="619">
        <v>0</v>
      </c>
      <c r="DA11" s="619">
        <v>0</v>
      </c>
      <c r="DB11" s="619">
        <v>0</v>
      </c>
      <c r="DC11" s="619">
        <v>0</v>
      </c>
      <c r="DD11" s="619">
        <v>0</v>
      </c>
      <c r="DE11" s="619">
        <v>0</v>
      </c>
      <c r="DF11" s="619">
        <v>0</v>
      </c>
      <c r="DG11" s="619">
        <v>0</v>
      </c>
      <c r="DH11" s="619">
        <v>0</v>
      </c>
      <c r="DI11" s="619">
        <v>0</v>
      </c>
      <c r="DJ11" s="619">
        <v>0</v>
      </c>
      <c r="DK11" s="619">
        <v>0</v>
      </c>
      <c r="DL11" s="619">
        <v>0</v>
      </c>
      <c r="DM11" s="619">
        <v>0</v>
      </c>
      <c r="DN11" s="619">
        <v>0</v>
      </c>
      <c r="DO11" s="619">
        <v>0</v>
      </c>
      <c r="DP11" s="619">
        <v>0</v>
      </c>
      <c r="DQ11" s="619">
        <v>0</v>
      </c>
      <c r="DR11" s="619">
        <v>0</v>
      </c>
      <c r="DS11" s="619">
        <v>0</v>
      </c>
      <c r="DT11" s="619">
        <v>0</v>
      </c>
      <c r="DU11" s="619">
        <v>0</v>
      </c>
      <c r="DV11" s="619">
        <v>0</v>
      </c>
      <c r="DW11" s="619">
        <v>0</v>
      </c>
      <c r="DX11" s="619">
        <v>0</v>
      </c>
      <c r="DY11" s="619">
        <v>0</v>
      </c>
      <c r="DZ11" s="619">
        <v>0</v>
      </c>
      <c r="EA11" s="619">
        <v>0</v>
      </c>
      <c r="EB11" s="619">
        <v>0</v>
      </c>
      <c r="EC11" s="619">
        <v>0</v>
      </c>
      <c r="ED11" s="619">
        <v>0</v>
      </c>
      <c r="EE11" s="619">
        <v>0</v>
      </c>
      <c r="EF11" s="619">
        <v>0</v>
      </c>
      <c r="EG11" s="619">
        <v>0</v>
      </c>
      <c r="EH11" s="619">
        <v>0</v>
      </c>
      <c r="EI11" s="619">
        <v>0</v>
      </c>
      <c r="EJ11" s="619">
        <v>0</v>
      </c>
      <c r="EK11" s="619">
        <v>0</v>
      </c>
      <c r="EL11" s="619">
        <v>10340959</v>
      </c>
      <c r="EM11" s="619">
        <v>0</v>
      </c>
      <c r="EN11" s="619">
        <v>200127</v>
      </c>
      <c r="EO11" s="619">
        <v>208630</v>
      </c>
      <c r="EP11" s="619">
        <v>75547</v>
      </c>
      <c r="EQ11" s="619">
        <v>2941191</v>
      </c>
      <c r="ER11" s="619">
        <v>50412567</v>
      </c>
      <c r="ES11" s="619">
        <v>94407</v>
      </c>
      <c r="ET11" s="619">
        <v>39857805</v>
      </c>
      <c r="EU11" s="619">
        <v>759308</v>
      </c>
      <c r="EV11" s="619">
        <v>13216799</v>
      </c>
      <c r="EW11" s="619">
        <v>11147836</v>
      </c>
      <c r="EX11" s="619">
        <v>17223371</v>
      </c>
      <c r="EY11" s="619">
        <v>0</v>
      </c>
      <c r="EZ11" s="619">
        <v>152940</v>
      </c>
      <c r="FA11" s="619">
        <v>683661</v>
      </c>
      <c r="FB11" s="619">
        <v>943601</v>
      </c>
      <c r="FC11" s="619">
        <v>5937847</v>
      </c>
      <c r="FD11" s="619">
        <v>11200196</v>
      </c>
      <c r="FE11" s="619">
        <v>0</v>
      </c>
      <c r="FF11" s="619">
        <v>956090</v>
      </c>
      <c r="FG11" s="619">
        <v>194827</v>
      </c>
      <c r="FH11" s="619">
        <v>213391</v>
      </c>
      <c r="FI11" s="619">
        <v>1208176</v>
      </c>
      <c r="FJ11" s="619">
        <v>8300134</v>
      </c>
      <c r="FK11" s="619">
        <v>0</v>
      </c>
      <c r="FL11" s="619">
        <v>234134</v>
      </c>
      <c r="FM11" s="619">
        <v>8141</v>
      </c>
      <c r="FN11" s="619">
        <v>184440</v>
      </c>
      <c r="FO11" s="619">
        <v>1009194</v>
      </c>
      <c r="FP11" s="619">
        <v>0</v>
      </c>
      <c r="FQ11" s="619">
        <v>0</v>
      </c>
      <c r="FR11" s="619">
        <v>0</v>
      </c>
      <c r="FS11" s="619">
        <v>0</v>
      </c>
      <c r="FT11" s="619">
        <v>0</v>
      </c>
      <c r="FU11" s="619">
        <v>0</v>
      </c>
      <c r="FV11" s="619">
        <v>0</v>
      </c>
      <c r="FW11" s="619">
        <v>0</v>
      </c>
      <c r="FX11" s="619">
        <v>0</v>
      </c>
      <c r="FY11" s="619">
        <v>0</v>
      </c>
      <c r="FZ11" s="619">
        <v>0</v>
      </c>
      <c r="GA11" s="619">
        <v>0</v>
      </c>
      <c r="GB11" s="619">
        <v>0</v>
      </c>
      <c r="GC11" s="619">
        <v>0</v>
      </c>
      <c r="GD11" s="619">
        <v>0</v>
      </c>
      <c r="GE11" s="619">
        <v>0</v>
      </c>
      <c r="GF11" s="619">
        <v>0</v>
      </c>
      <c r="GG11" s="619">
        <v>0</v>
      </c>
      <c r="GH11" s="622">
        <v>0</v>
      </c>
      <c r="GI11" s="622">
        <v>0</v>
      </c>
      <c r="GJ11" s="622">
        <v>0</v>
      </c>
      <c r="GK11" s="622">
        <v>0</v>
      </c>
      <c r="GL11" s="622">
        <v>0</v>
      </c>
      <c r="GM11" s="622">
        <v>0</v>
      </c>
      <c r="GN11" s="622">
        <v>0</v>
      </c>
      <c r="GO11" s="622">
        <v>0</v>
      </c>
      <c r="GP11" s="622">
        <v>0</v>
      </c>
      <c r="GQ11" s="622">
        <v>0</v>
      </c>
      <c r="GR11" s="622">
        <v>0</v>
      </c>
      <c r="GS11" s="622">
        <v>0</v>
      </c>
      <c r="GT11" s="619">
        <v>249052584</v>
      </c>
      <c r="GU11" s="619">
        <v>405318727</v>
      </c>
      <c r="GV11" s="619">
        <v>1781794043</v>
      </c>
      <c r="GX11" s="619" t="s">
        <v>681</v>
      </c>
      <c r="GY11" s="619" t="s">
        <v>682</v>
      </c>
      <c r="GZ11" s="619" t="s">
        <v>683</v>
      </c>
    </row>
    <row r="12" spans="1:581" s="619" customFormat="1" ht="30.75" thickBot="1">
      <c r="A12" s="603">
        <v>400</v>
      </c>
      <c r="B12" s="604" t="s">
        <v>324</v>
      </c>
      <c r="C12" s="603" t="s">
        <v>325</v>
      </c>
      <c r="D12" s="623">
        <v>1690826123</v>
      </c>
      <c r="E12" s="620">
        <v>104952</v>
      </c>
      <c r="F12" s="621" t="s">
        <v>661</v>
      </c>
      <c r="G12" s="619">
        <v>0</v>
      </c>
      <c r="H12" s="619">
        <v>0</v>
      </c>
      <c r="I12" s="619">
        <v>112649398</v>
      </c>
      <c r="J12" s="619">
        <v>35358451</v>
      </c>
      <c r="K12" s="619">
        <v>4603754</v>
      </c>
      <c r="L12" s="619">
        <v>0</v>
      </c>
      <c r="M12" s="619">
        <v>0</v>
      </c>
      <c r="N12" s="619">
        <v>7076627</v>
      </c>
      <c r="O12" s="619">
        <v>3626798</v>
      </c>
      <c r="P12" s="619">
        <v>0</v>
      </c>
      <c r="Q12" s="619">
        <v>0</v>
      </c>
      <c r="R12" s="619">
        <v>0</v>
      </c>
      <c r="S12" s="619">
        <v>0</v>
      </c>
      <c r="T12" s="619">
        <v>0</v>
      </c>
      <c r="U12" s="619">
        <v>0</v>
      </c>
      <c r="V12" s="619">
        <v>86112467</v>
      </c>
      <c r="W12" s="619">
        <v>336861</v>
      </c>
      <c r="X12" s="619">
        <v>3201539</v>
      </c>
      <c r="Y12" s="619">
        <v>13145164</v>
      </c>
      <c r="Z12" s="619">
        <v>3553650</v>
      </c>
      <c r="AA12" s="619">
        <v>5983053</v>
      </c>
      <c r="AB12" s="619">
        <v>0</v>
      </c>
      <c r="AC12" s="619">
        <v>0</v>
      </c>
      <c r="AD12" s="619">
        <v>0</v>
      </c>
      <c r="AE12" s="619">
        <v>0</v>
      </c>
      <c r="AF12" s="619">
        <v>0</v>
      </c>
      <c r="AG12" s="619">
        <v>0</v>
      </c>
      <c r="AH12" s="619">
        <v>0</v>
      </c>
      <c r="AI12" s="619">
        <v>0</v>
      </c>
      <c r="AJ12" s="619">
        <v>0</v>
      </c>
      <c r="AK12" s="619">
        <v>0</v>
      </c>
      <c r="AL12" s="619">
        <v>0</v>
      </c>
      <c r="AM12" s="619">
        <v>0</v>
      </c>
      <c r="AN12" s="619">
        <v>0</v>
      </c>
      <c r="AO12" s="619">
        <v>0</v>
      </c>
      <c r="AP12" s="619">
        <v>0</v>
      </c>
      <c r="AQ12" s="619">
        <v>0</v>
      </c>
      <c r="AR12" s="619">
        <v>0</v>
      </c>
      <c r="AS12" s="619">
        <v>0</v>
      </c>
      <c r="AT12" s="619">
        <v>0</v>
      </c>
      <c r="AU12" s="619">
        <v>0</v>
      </c>
      <c r="AV12" s="619">
        <v>0</v>
      </c>
      <c r="AW12" s="619">
        <v>0</v>
      </c>
      <c r="AX12" s="619">
        <v>0</v>
      </c>
      <c r="AY12" s="619">
        <v>0</v>
      </c>
      <c r="AZ12" s="619">
        <v>27575610</v>
      </c>
      <c r="BA12" s="619">
        <v>306367</v>
      </c>
      <c r="BB12" s="619">
        <v>3457643</v>
      </c>
      <c r="BC12" s="619">
        <v>1930822</v>
      </c>
      <c r="BD12" s="619">
        <v>2278650</v>
      </c>
      <c r="BE12" s="619">
        <v>2602070</v>
      </c>
      <c r="BF12" s="619">
        <v>0</v>
      </c>
      <c r="BG12" s="619">
        <v>0</v>
      </c>
      <c r="BH12" s="619">
        <v>0</v>
      </c>
      <c r="BI12" s="619">
        <v>0</v>
      </c>
      <c r="BJ12" s="619">
        <v>0</v>
      </c>
      <c r="BK12" s="619">
        <v>0</v>
      </c>
      <c r="BL12" s="619">
        <v>0</v>
      </c>
      <c r="BM12" s="619">
        <v>0</v>
      </c>
      <c r="BN12" s="619">
        <v>0</v>
      </c>
      <c r="BO12" s="619">
        <v>0</v>
      </c>
      <c r="BP12" s="619">
        <v>0</v>
      </c>
      <c r="BQ12" s="619">
        <v>0</v>
      </c>
      <c r="BR12" s="619">
        <v>0</v>
      </c>
      <c r="BS12" s="619">
        <v>0</v>
      </c>
      <c r="BT12" s="619">
        <v>0</v>
      </c>
      <c r="BU12" s="619">
        <v>0</v>
      </c>
      <c r="BV12" s="619">
        <v>0</v>
      </c>
      <c r="BW12" s="619">
        <v>0</v>
      </c>
      <c r="BX12" s="619">
        <v>276324</v>
      </c>
      <c r="BY12" s="619">
        <v>0</v>
      </c>
      <c r="BZ12" s="619">
        <v>0</v>
      </c>
      <c r="CA12" s="619">
        <v>1622294</v>
      </c>
      <c r="CB12" s="619">
        <v>0</v>
      </c>
      <c r="CC12" s="619">
        <v>229089</v>
      </c>
      <c r="CD12" s="619">
        <v>0</v>
      </c>
      <c r="CE12" s="619">
        <v>0</v>
      </c>
      <c r="CF12" s="619">
        <v>0</v>
      </c>
      <c r="CG12" s="619">
        <v>0</v>
      </c>
      <c r="CH12" s="619">
        <v>0</v>
      </c>
      <c r="CI12" s="619">
        <v>0</v>
      </c>
      <c r="CJ12" s="619">
        <v>0</v>
      </c>
      <c r="CK12" s="619">
        <v>0</v>
      </c>
      <c r="CL12" s="619">
        <v>0</v>
      </c>
      <c r="CM12" s="619">
        <v>0</v>
      </c>
      <c r="CN12" s="619">
        <v>0</v>
      </c>
      <c r="CO12" s="619">
        <v>0</v>
      </c>
      <c r="CP12" s="619">
        <v>0</v>
      </c>
      <c r="CQ12" s="619">
        <v>0</v>
      </c>
      <c r="CR12" s="619">
        <v>0</v>
      </c>
      <c r="CS12" s="619">
        <v>0</v>
      </c>
      <c r="CT12" s="619">
        <v>0</v>
      </c>
      <c r="CU12" s="619">
        <v>0</v>
      </c>
      <c r="CV12" s="619">
        <v>0</v>
      </c>
      <c r="CW12" s="619">
        <v>0</v>
      </c>
      <c r="CX12" s="619">
        <v>0</v>
      </c>
      <c r="CY12" s="619">
        <v>0</v>
      </c>
      <c r="CZ12" s="619">
        <v>0</v>
      </c>
      <c r="DA12" s="619">
        <v>0</v>
      </c>
      <c r="DB12" s="619">
        <v>0</v>
      </c>
      <c r="DC12" s="619">
        <v>0</v>
      </c>
      <c r="DD12" s="619">
        <v>0</v>
      </c>
      <c r="DE12" s="619">
        <v>0</v>
      </c>
      <c r="DF12" s="619">
        <v>0</v>
      </c>
      <c r="DG12" s="619">
        <v>0</v>
      </c>
      <c r="DH12" s="619">
        <v>0</v>
      </c>
      <c r="DI12" s="619">
        <v>0</v>
      </c>
      <c r="DJ12" s="619">
        <v>0</v>
      </c>
      <c r="DK12" s="619">
        <v>0</v>
      </c>
      <c r="DL12" s="619">
        <v>0</v>
      </c>
      <c r="DM12" s="619">
        <v>0</v>
      </c>
      <c r="DN12" s="619">
        <v>0</v>
      </c>
      <c r="DO12" s="619">
        <v>0</v>
      </c>
      <c r="DP12" s="619">
        <v>0</v>
      </c>
      <c r="DQ12" s="619">
        <v>0</v>
      </c>
      <c r="DR12" s="619">
        <v>0</v>
      </c>
      <c r="DS12" s="619">
        <v>0</v>
      </c>
      <c r="DT12" s="619">
        <v>0</v>
      </c>
      <c r="DU12" s="619">
        <v>0</v>
      </c>
      <c r="DV12" s="619">
        <v>0</v>
      </c>
      <c r="DW12" s="619">
        <v>0</v>
      </c>
      <c r="DX12" s="619">
        <v>0</v>
      </c>
      <c r="DY12" s="619">
        <v>0</v>
      </c>
      <c r="DZ12" s="619">
        <v>0</v>
      </c>
      <c r="EA12" s="619">
        <v>0</v>
      </c>
      <c r="EB12" s="619">
        <v>0</v>
      </c>
      <c r="EC12" s="619">
        <v>0</v>
      </c>
      <c r="ED12" s="619">
        <v>0</v>
      </c>
      <c r="EE12" s="619">
        <v>0</v>
      </c>
      <c r="EF12" s="619">
        <v>0</v>
      </c>
      <c r="EG12" s="619">
        <v>0</v>
      </c>
      <c r="EH12" s="619">
        <v>0</v>
      </c>
      <c r="EI12" s="619">
        <v>0</v>
      </c>
      <c r="EJ12" s="619">
        <v>0</v>
      </c>
      <c r="EK12" s="619">
        <v>0</v>
      </c>
      <c r="EL12" s="619">
        <v>8119668</v>
      </c>
      <c r="EM12" s="619">
        <v>0</v>
      </c>
      <c r="EN12" s="619">
        <v>0</v>
      </c>
      <c r="EO12" s="619">
        <v>91377</v>
      </c>
      <c r="EP12" s="619">
        <v>252153</v>
      </c>
      <c r="EQ12" s="619">
        <v>357463</v>
      </c>
      <c r="ER12" s="619">
        <v>2413994</v>
      </c>
      <c r="ES12" s="619">
        <v>0</v>
      </c>
      <c r="ET12" s="619">
        <v>4951055</v>
      </c>
      <c r="EU12" s="619">
        <v>0</v>
      </c>
      <c r="EV12" s="619">
        <v>15365</v>
      </c>
      <c r="EW12" s="619">
        <v>-134758</v>
      </c>
      <c r="EX12" s="619">
        <v>3512118</v>
      </c>
      <c r="EY12" s="619">
        <v>0</v>
      </c>
      <c r="EZ12" s="619">
        <v>0</v>
      </c>
      <c r="FA12" s="619">
        <v>0</v>
      </c>
      <c r="FB12" s="619">
        <v>642932</v>
      </c>
      <c r="FC12" s="619">
        <v>257047</v>
      </c>
      <c r="FD12" s="619">
        <v>734248</v>
      </c>
      <c r="FE12" s="619">
        <v>0</v>
      </c>
      <c r="FF12" s="619">
        <v>0</v>
      </c>
      <c r="FG12" s="619">
        <v>0</v>
      </c>
      <c r="FH12" s="619">
        <v>189447</v>
      </c>
      <c r="FI12" s="619">
        <v>170881</v>
      </c>
      <c r="FJ12" s="619">
        <v>2814231</v>
      </c>
      <c r="FK12" s="619">
        <v>0</v>
      </c>
      <c r="FL12" s="619">
        <v>0</v>
      </c>
      <c r="FM12" s="619">
        <v>0</v>
      </c>
      <c r="FN12" s="619">
        <v>2261</v>
      </c>
      <c r="FO12" s="619">
        <v>-25360</v>
      </c>
      <c r="FP12" s="619">
        <v>0</v>
      </c>
      <c r="FQ12" s="619">
        <v>0</v>
      </c>
      <c r="FR12" s="619">
        <v>0</v>
      </c>
      <c r="FS12" s="619">
        <v>0</v>
      </c>
      <c r="FT12" s="619">
        <v>0</v>
      </c>
      <c r="FU12" s="619">
        <v>0</v>
      </c>
      <c r="FV12" s="619">
        <v>0</v>
      </c>
      <c r="FW12" s="619">
        <v>0</v>
      </c>
      <c r="FX12" s="619">
        <v>0</v>
      </c>
      <c r="FY12" s="619">
        <v>0</v>
      </c>
      <c r="FZ12" s="619">
        <v>0</v>
      </c>
      <c r="GA12" s="619">
        <v>0</v>
      </c>
      <c r="GB12" s="619">
        <v>0</v>
      </c>
      <c r="GC12" s="619">
        <v>0</v>
      </c>
      <c r="GD12" s="619">
        <v>0</v>
      </c>
      <c r="GE12" s="619">
        <v>0</v>
      </c>
      <c r="GF12" s="619">
        <v>0</v>
      </c>
      <c r="GG12" s="619">
        <v>0</v>
      </c>
      <c r="GH12" s="622">
        <v>0</v>
      </c>
      <c r="GI12" s="622">
        <v>0</v>
      </c>
      <c r="GJ12" s="622">
        <v>0</v>
      </c>
      <c r="GK12" s="622">
        <v>0</v>
      </c>
      <c r="GL12" s="622">
        <v>0</v>
      </c>
      <c r="GM12" s="622">
        <v>0</v>
      </c>
      <c r="GN12" s="622">
        <v>0</v>
      </c>
      <c r="GO12" s="622">
        <v>0</v>
      </c>
      <c r="GP12" s="622">
        <v>0</v>
      </c>
      <c r="GQ12" s="622">
        <v>0</v>
      </c>
      <c r="GR12" s="622">
        <v>0</v>
      </c>
      <c r="GS12" s="622">
        <v>0</v>
      </c>
      <c r="GT12" s="619">
        <v>397676731</v>
      </c>
      <c r="GU12" s="619">
        <v>113626354</v>
      </c>
      <c r="GV12" s="619">
        <v>839127333</v>
      </c>
      <c r="GX12" s="619" t="s">
        <v>687</v>
      </c>
      <c r="GY12" s="619" t="s">
        <v>688</v>
      </c>
      <c r="GZ12" s="619" t="s">
        <v>689</v>
      </c>
    </row>
    <row r="13" spans="1:581" s="619" customFormat="1" ht="30.75" thickBot="1">
      <c r="A13" s="603">
        <v>410</v>
      </c>
      <c r="B13" s="604" t="s">
        <v>326</v>
      </c>
      <c r="C13" s="603" t="s">
        <v>327</v>
      </c>
      <c r="D13" s="623">
        <v>2717392888</v>
      </c>
      <c r="E13" s="620">
        <v>11618</v>
      </c>
      <c r="F13" s="621" t="s">
        <v>661</v>
      </c>
      <c r="G13" s="619">
        <v>3003265</v>
      </c>
      <c r="H13" s="619">
        <v>0</v>
      </c>
      <c r="I13" s="619">
        <v>203401323</v>
      </c>
      <c r="J13" s="619">
        <v>45744925</v>
      </c>
      <c r="K13" s="619">
        <v>3996548</v>
      </c>
      <c r="L13" s="619">
        <v>0</v>
      </c>
      <c r="M13" s="619">
        <v>0</v>
      </c>
      <c r="N13" s="619">
        <v>12710005</v>
      </c>
      <c r="O13" s="619">
        <v>2615092</v>
      </c>
      <c r="P13" s="619">
        <v>0</v>
      </c>
      <c r="Q13" s="619">
        <v>0</v>
      </c>
      <c r="R13" s="619">
        <v>0</v>
      </c>
      <c r="S13" s="619">
        <v>0</v>
      </c>
      <c r="T13" s="619">
        <v>0</v>
      </c>
      <c r="U13" s="619">
        <v>0</v>
      </c>
      <c r="V13" s="619">
        <v>36232864</v>
      </c>
      <c r="W13" s="619">
        <v>0</v>
      </c>
      <c r="X13" s="619">
        <v>5920937</v>
      </c>
      <c r="Y13" s="619">
        <v>768004</v>
      </c>
      <c r="Z13" s="619">
        <v>941528</v>
      </c>
      <c r="AA13" s="619">
        <v>7131612</v>
      </c>
      <c r="AB13" s="619">
        <v>0</v>
      </c>
      <c r="AC13" s="619">
        <v>0</v>
      </c>
      <c r="AD13" s="619">
        <v>0</v>
      </c>
      <c r="AE13" s="619">
        <v>0</v>
      </c>
      <c r="AF13" s="619">
        <v>0</v>
      </c>
      <c r="AG13" s="619">
        <v>0</v>
      </c>
      <c r="AH13" s="619">
        <v>0</v>
      </c>
      <c r="AI13" s="619">
        <v>0</v>
      </c>
      <c r="AJ13" s="619">
        <v>0</v>
      </c>
      <c r="AK13" s="619">
        <v>0</v>
      </c>
      <c r="AL13" s="619">
        <v>0</v>
      </c>
      <c r="AM13" s="619">
        <v>0</v>
      </c>
      <c r="AN13" s="619">
        <v>0</v>
      </c>
      <c r="AO13" s="619">
        <v>0</v>
      </c>
      <c r="AP13" s="619">
        <v>0</v>
      </c>
      <c r="AQ13" s="619">
        <v>0</v>
      </c>
      <c r="AR13" s="619">
        <v>0</v>
      </c>
      <c r="AS13" s="619">
        <v>0</v>
      </c>
      <c r="AT13" s="619">
        <v>0</v>
      </c>
      <c r="AU13" s="619">
        <v>0</v>
      </c>
      <c r="AV13" s="619">
        <v>0</v>
      </c>
      <c r="AW13" s="619">
        <v>0</v>
      </c>
      <c r="AX13" s="619">
        <v>0</v>
      </c>
      <c r="AY13" s="619">
        <v>0</v>
      </c>
      <c r="AZ13" s="619">
        <v>97390976</v>
      </c>
      <c r="BA13" s="619">
        <v>21644572</v>
      </c>
      <c r="BB13" s="619">
        <v>11528041</v>
      </c>
      <c r="BC13" s="619">
        <v>25535526</v>
      </c>
      <c r="BD13" s="619">
        <v>15675254</v>
      </c>
      <c r="BE13" s="619">
        <v>30373482</v>
      </c>
      <c r="BF13" s="619">
        <v>0</v>
      </c>
      <c r="BG13" s="619">
        <v>0</v>
      </c>
      <c r="BH13" s="619">
        <v>0</v>
      </c>
      <c r="BI13" s="619">
        <v>0</v>
      </c>
      <c r="BJ13" s="619">
        <v>0</v>
      </c>
      <c r="BK13" s="619">
        <v>0</v>
      </c>
      <c r="BL13" s="619">
        <v>0</v>
      </c>
      <c r="BM13" s="619">
        <v>0</v>
      </c>
      <c r="BN13" s="619">
        <v>0</v>
      </c>
      <c r="BO13" s="619">
        <v>0</v>
      </c>
      <c r="BP13" s="619">
        <v>0</v>
      </c>
      <c r="BQ13" s="619">
        <v>0</v>
      </c>
      <c r="BR13" s="619">
        <v>0</v>
      </c>
      <c r="BS13" s="619">
        <v>0</v>
      </c>
      <c r="BT13" s="619">
        <v>0</v>
      </c>
      <c r="BU13" s="619">
        <v>0</v>
      </c>
      <c r="BV13" s="619">
        <v>0</v>
      </c>
      <c r="BW13" s="619">
        <v>0</v>
      </c>
      <c r="BX13" s="619">
        <v>0</v>
      </c>
      <c r="BY13" s="619">
        <v>0</v>
      </c>
      <c r="BZ13" s="619">
        <v>0</v>
      </c>
      <c r="CA13" s="619">
        <v>0</v>
      </c>
      <c r="CB13" s="619">
        <v>0</v>
      </c>
      <c r="CC13" s="619">
        <v>0</v>
      </c>
      <c r="CD13" s="619">
        <v>0</v>
      </c>
      <c r="CE13" s="619">
        <v>0</v>
      </c>
      <c r="CF13" s="619">
        <v>0</v>
      </c>
      <c r="CG13" s="619">
        <v>0</v>
      </c>
      <c r="CH13" s="619">
        <v>0</v>
      </c>
      <c r="CI13" s="619">
        <v>0</v>
      </c>
      <c r="CJ13" s="619">
        <v>0</v>
      </c>
      <c r="CK13" s="619">
        <v>0</v>
      </c>
      <c r="CL13" s="619">
        <v>0</v>
      </c>
      <c r="CM13" s="619">
        <v>0</v>
      </c>
      <c r="CN13" s="619">
        <v>0</v>
      </c>
      <c r="CO13" s="619">
        <v>0</v>
      </c>
      <c r="CP13" s="619">
        <v>0</v>
      </c>
      <c r="CQ13" s="619">
        <v>0</v>
      </c>
      <c r="CR13" s="619">
        <v>0</v>
      </c>
      <c r="CS13" s="619">
        <v>0</v>
      </c>
      <c r="CT13" s="619">
        <v>0</v>
      </c>
      <c r="CU13" s="619">
        <v>0</v>
      </c>
      <c r="CV13" s="619">
        <v>0</v>
      </c>
      <c r="CW13" s="619">
        <v>0</v>
      </c>
      <c r="CX13" s="619">
        <v>0</v>
      </c>
      <c r="CY13" s="619">
        <v>0</v>
      </c>
      <c r="CZ13" s="619">
        <v>0</v>
      </c>
      <c r="DA13" s="619">
        <v>0</v>
      </c>
      <c r="DB13" s="619">
        <v>0</v>
      </c>
      <c r="DC13" s="619">
        <v>0</v>
      </c>
      <c r="DD13" s="619">
        <v>0</v>
      </c>
      <c r="DE13" s="619">
        <v>0</v>
      </c>
      <c r="DF13" s="619">
        <v>0</v>
      </c>
      <c r="DG13" s="619">
        <v>0</v>
      </c>
      <c r="DH13" s="619">
        <v>0</v>
      </c>
      <c r="DI13" s="619">
        <v>0</v>
      </c>
      <c r="DJ13" s="619">
        <v>0</v>
      </c>
      <c r="DK13" s="619">
        <v>0</v>
      </c>
      <c r="DL13" s="619">
        <v>0</v>
      </c>
      <c r="DM13" s="619">
        <v>0</v>
      </c>
      <c r="DN13" s="619">
        <v>0</v>
      </c>
      <c r="DO13" s="619">
        <v>0</v>
      </c>
      <c r="DP13" s="619">
        <v>0</v>
      </c>
      <c r="DQ13" s="619">
        <v>0</v>
      </c>
      <c r="DR13" s="619">
        <v>0</v>
      </c>
      <c r="DS13" s="619">
        <v>0</v>
      </c>
      <c r="DT13" s="619">
        <v>0</v>
      </c>
      <c r="DU13" s="619">
        <v>0</v>
      </c>
      <c r="DV13" s="619">
        <v>0</v>
      </c>
      <c r="DW13" s="619">
        <v>0</v>
      </c>
      <c r="DX13" s="619">
        <v>0</v>
      </c>
      <c r="DY13" s="619">
        <v>0</v>
      </c>
      <c r="DZ13" s="619">
        <v>0</v>
      </c>
      <c r="EA13" s="619">
        <v>0</v>
      </c>
      <c r="EB13" s="619">
        <v>0</v>
      </c>
      <c r="EC13" s="619">
        <v>0</v>
      </c>
      <c r="ED13" s="619">
        <v>0</v>
      </c>
      <c r="EE13" s="619">
        <v>0</v>
      </c>
      <c r="EF13" s="619">
        <v>0</v>
      </c>
      <c r="EG13" s="619">
        <v>0</v>
      </c>
      <c r="EH13" s="619">
        <v>0</v>
      </c>
      <c r="EI13" s="619">
        <v>0</v>
      </c>
      <c r="EJ13" s="619">
        <v>0</v>
      </c>
      <c r="EK13" s="619">
        <v>0</v>
      </c>
      <c r="EL13" s="619">
        <v>4317763</v>
      </c>
      <c r="EM13" s="619">
        <v>0</v>
      </c>
      <c r="EN13" s="619">
        <v>0</v>
      </c>
      <c r="EO13" s="619">
        <v>50625</v>
      </c>
      <c r="EP13" s="619">
        <v>0</v>
      </c>
      <c r="EQ13" s="619">
        <v>0</v>
      </c>
      <c r="ER13" s="619">
        <v>7552363</v>
      </c>
      <c r="ES13" s="619">
        <v>0</v>
      </c>
      <c r="ET13" s="619">
        <v>9545517</v>
      </c>
      <c r="EU13" s="619">
        <v>0</v>
      </c>
      <c r="EV13" s="619">
        <v>258880</v>
      </c>
      <c r="EW13" s="619">
        <v>672398</v>
      </c>
      <c r="EX13" s="619">
        <v>3550699</v>
      </c>
      <c r="EY13" s="619">
        <v>91343</v>
      </c>
      <c r="EZ13" s="619">
        <v>0</v>
      </c>
      <c r="FA13" s="619">
        <v>532568</v>
      </c>
      <c r="FB13" s="619">
        <v>270736</v>
      </c>
      <c r="FC13" s="619">
        <v>824839</v>
      </c>
      <c r="FD13" s="619">
        <v>2953295</v>
      </c>
      <c r="FE13" s="619">
        <v>721832</v>
      </c>
      <c r="FF13" s="619">
        <v>3449305</v>
      </c>
      <c r="FG13" s="619">
        <v>652285</v>
      </c>
      <c r="FH13" s="619">
        <v>659955</v>
      </c>
      <c r="FI13" s="619">
        <v>165393</v>
      </c>
      <c r="FJ13" s="619">
        <v>577604</v>
      </c>
      <c r="FK13" s="619">
        <v>6459174</v>
      </c>
      <c r="FL13" s="619">
        <v>0</v>
      </c>
      <c r="FM13" s="619">
        <v>0</v>
      </c>
      <c r="FN13" s="619">
        <v>39321</v>
      </c>
      <c r="FO13" s="619">
        <v>212540</v>
      </c>
      <c r="FP13" s="619">
        <v>1187458</v>
      </c>
      <c r="FQ13" s="619">
        <v>0</v>
      </c>
      <c r="FR13" s="619">
        <v>23687</v>
      </c>
      <c r="FS13" s="619">
        <v>2977596</v>
      </c>
      <c r="FT13" s="619">
        <v>53137</v>
      </c>
      <c r="FU13" s="619">
        <v>899180</v>
      </c>
      <c r="FV13" s="619">
        <v>625843</v>
      </c>
      <c r="FW13" s="619">
        <v>0</v>
      </c>
      <c r="FX13" s="619">
        <v>371375</v>
      </c>
      <c r="FY13" s="619">
        <v>0</v>
      </c>
      <c r="FZ13" s="619">
        <v>0</v>
      </c>
      <c r="GA13" s="619">
        <v>811261</v>
      </c>
      <c r="GB13" s="619">
        <v>0</v>
      </c>
      <c r="GC13" s="619">
        <v>0</v>
      </c>
      <c r="GD13" s="619">
        <v>0</v>
      </c>
      <c r="GE13" s="619">
        <v>0</v>
      </c>
      <c r="GF13" s="619">
        <v>0</v>
      </c>
      <c r="GG13" s="619">
        <v>0</v>
      </c>
      <c r="GH13" s="622">
        <v>0</v>
      </c>
      <c r="GI13" s="622">
        <v>0</v>
      </c>
      <c r="GJ13" s="622">
        <v>0</v>
      </c>
      <c r="GK13" s="622">
        <v>0</v>
      </c>
      <c r="GL13" s="622">
        <v>0</v>
      </c>
      <c r="GM13" s="622">
        <v>0</v>
      </c>
      <c r="GN13" s="622">
        <v>0</v>
      </c>
      <c r="GO13" s="622">
        <v>0</v>
      </c>
      <c r="GP13" s="622">
        <v>0</v>
      </c>
      <c r="GQ13" s="622">
        <v>0</v>
      </c>
      <c r="GR13" s="622">
        <v>0</v>
      </c>
      <c r="GS13" s="622">
        <v>0</v>
      </c>
      <c r="GT13" s="619">
        <v>259245279</v>
      </c>
      <c r="GU13" s="619">
        <v>207786043</v>
      </c>
      <c r="GV13" s="619">
        <v>1675228022</v>
      </c>
      <c r="GX13" s="619" t="s">
        <v>684</v>
      </c>
      <c r="GY13" s="619" t="s">
        <v>715</v>
      </c>
      <c r="GZ13" s="619" t="s">
        <v>685</v>
      </c>
    </row>
    <row r="14" spans="1:581" s="250" customFormat="1" ht="30.75" thickBot="1">
      <c r="A14" s="603">
        <v>420</v>
      </c>
      <c r="B14" s="604" t="s">
        <v>328</v>
      </c>
      <c r="C14" s="603" t="s">
        <v>329</v>
      </c>
      <c r="D14" s="623">
        <v>1825238116</v>
      </c>
      <c r="E14" s="620">
        <v>40</v>
      </c>
      <c r="F14" s="621" t="s">
        <v>661</v>
      </c>
      <c r="G14" s="619">
        <v>0</v>
      </c>
      <c r="H14" s="619">
        <v>0</v>
      </c>
      <c r="I14" s="619">
        <v>146211127</v>
      </c>
      <c r="J14" s="619">
        <v>29884345</v>
      </c>
      <c r="K14" s="619">
        <v>8338604</v>
      </c>
      <c r="L14" s="619">
        <v>10781044</v>
      </c>
      <c r="M14" s="619">
        <v>0</v>
      </c>
      <c r="N14" s="619">
        <v>-365559</v>
      </c>
      <c r="O14" s="619">
        <v>0</v>
      </c>
      <c r="P14" s="619">
        <v>0</v>
      </c>
      <c r="Q14" s="619">
        <v>0</v>
      </c>
      <c r="R14" s="619">
        <v>0</v>
      </c>
      <c r="S14" s="619">
        <v>0</v>
      </c>
      <c r="T14" s="619">
        <v>0</v>
      </c>
      <c r="U14" s="619">
        <v>0</v>
      </c>
      <c r="V14" s="619">
        <v>0</v>
      </c>
      <c r="W14" s="619">
        <v>0</v>
      </c>
      <c r="X14" s="619">
        <v>0</v>
      </c>
      <c r="Y14" s="619">
        <v>0</v>
      </c>
      <c r="Z14" s="619">
        <v>0</v>
      </c>
      <c r="AA14" s="619">
        <v>0</v>
      </c>
      <c r="AB14" s="619">
        <v>0</v>
      </c>
      <c r="AC14" s="619">
        <v>0</v>
      </c>
      <c r="AD14" s="619">
        <v>0</v>
      </c>
      <c r="AE14" s="619">
        <v>0</v>
      </c>
      <c r="AF14" s="619">
        <v>0</v>
      </c>
      <c r="AG14" s="619">
        <v>0</v>
      </c>
      <c r="AH14" s="619">
        <v>0</v>
      </c>
      <c r="AI14" s="619">
        <v>0</v>
      </c>
      <c r="AJ14" s="619">
        <v>0</v>
      </c>
      <c r="AK14" s="619">
        <v>0</v>
      </c>
      <c r="AL14" s="619">
        <v>0</v>
      </c>
      <c r="AM14" s="619">
        <v>0</v>
      </c>
      <c r="AN14" s="619">
        <v>0</v>
      </c>
      <c r="AO14" s="619">
        <v>0</v>
      </c>
      <c r="AP14" s="619">
        <v>0</v>
      </c>
      <c r="AQ14" s="619">
        <v>0</v>
      </c>
      <c r="AR14" s="619">
        <v>0</v>
      </c>
      <c r="AS14" s="619">
        <v>0</v>
      </c>
      <c r="AT14" s="619">
        <v>0</v>
      </c>
      <c r="AU14" s="619">
        <v>0</v>
      </c>
      <c r="AV14" s="619">
        <v>0</v>
      </c>
      <c r="AW14" s="619">
        <v>0</v>
      </c>
      <c r="AX14" s="619">
        <v>0</v>
      </c>
      <c r="AY14" s="619">
        <v>0</v>
      </c>
      <c r="AZ14" s="619">
        <v>113388240</v>
      </c>
      <c r="BA14" s="619">
        <v>14526247</v>
      </c>
      <c r="BB14" s="619">
        <v>7368736</v>
      </c>
      <c r="BC14" s="619">
        <v>26921913</v>
      </c>
      <c r="BD14" s="619">
        <v>17190968</v>
      </c>
      <c r="BE14" s="619">
        <v>15819016</v>
      </c>
      <c r="BF14" s="619">
        <v>0</v>
      </c>
      <c r="BG14" s="619">
        <v>0</v>
      </c>
      <c r="BH14" s="619">
        <v>0</v>
      </c>
      <c r="BI14" s="619">
        <v>0</v>
      </c>
      <c r="BJ14" s="619">
        <v>0</v>
      </c>
      <c r="BK14" s="619">
        <v>0</v>
      </c>
      <c r="BL14" s="619">
        <v>0</v>
      </c>
      <c r="BM14" s="619">
        <v>0</v>
      </c>
      <c r="BN14" s="619">
        <v>0</v>
      </c>
      <c r="BO14" s="619">
        <v>0</v>
      </c>
      <c r="BP14" s="619">
        <v>0</v>
      </c>
      <c r="BQ14" s="619">
        <v>0</v>
      </c>
      <c r="BR14" s="619">
        <v>0</v>
      </c>
      <c r="BS14" s="619">
        <v>0</v>
      </c>
      <c r="BT14" s="619">
        <v>0</v>
      </c>
      <c r="BU14" s="619">
        <v>0</v>
      </c>
      <c r="BV14" s="619">
        <v>0</v>
      </c>
      <c r="BW14" s="619">
        <v>0</v>
      </c>
      <c r="BX14" s="619">
        <v>0</v>
      </c>
      <c r="BY14" s="619">
        <v>0</v>
      </c>
      <c r="BZ14" s="619">
        <v>0</v>
      </c>
      <c r="CA14" s="619">
        <v>0</v>
      </c>
      <c r="CB14" s="619">
        <v>0</v>
      </c>
      <c r="CC14" s="619">
        <v>0</v>
      </c>
      <c r="CD14" s="619">
        <v>0</v>
      </c>
      <c r="CE14" s="619">
        <v>0</v>
      </c>
      <c r="CF14" s="619">
        <v>0</v>
      </c>
      <c r="CG14" s="619">
        <v>0</v>
      </c>
      <c r="CH14" s="619">
        <v>0</v>
      </c>
      <c r="CI14" s="619">
        <v>0</v>
      </c>
      <c r="CJ14" s="619">
        <v>0</v>
      </c>
      <c r="CK14" s="619">
        <v>0</v>
      </c>
      <c r="CL14" s="619">
        <v>0</v>
      </c>
      <c r="CM14" s="619">
        <v>0</v>
      </c>
      <c r="CN14" s="619">
        <v>0</v>
      </c>
      <c r="CO14" s="619">
        <v>0</v>
      </c>
      <c r="CP14" s="619">
        <v>0</v>
      </c>
      <c r="CQ14" s="619">
        <v>0</v>
      </c>
      <c r="CR14" s="619">
        <v>0</v>
      </c>
      <c r="CS14" s="619">
        <v>0</v>
      </c>
      <c r="CT14" s="619">
        <v>0</v>
      </c>
      <c r="CU14" s="619">
        <v>0</v>
      </c>
      <c r="CV14" s="619">
        <v>0</v>
      </c>
      <c r="CW14" s="619">
        <v>0</v>
      </c>
      <c r="CX14" s="619">
        <v>0</v>
      </c>
      <c r="CY14" s="619">
        <v>0</v>
      </c>
      <c r="CZ14" s="619">
        <v>0</v>
      </c>
      <c r="DA14" s="619">
        <v>0</v>
      </c>
      <c r="DB14" s="619">
        <v>0</v>
      </c>
      <c r="DC14" s="619">
        <v>0</v>
      </c>
      <c r="DD14" s="619">
        <v>0</v>
      </c>
      <c r="DE14" s="619">
        <v>0</v>
      </c>
      <c r="DF14" s="619">
        <v>0</v>
      </c>
      <c r="DG14" s="619">
        <v>0</v>
      </c>
      <c r="DH14" s="619">
        <v>0</v>
      </c>
      <c r="DI14" s="619">
        <v>0</v>
      </c>
      <c r="DJ14" s="619">
        <v>0</v>
      </c>
      <c r="DK14" s="619">
        <v>0</v>
      </c>
      <c r="DL14" s="619">
        <v>0</v>
      </c>
      <c r="DM14" s="619">
        <v>0</v>
      </c>
      <c r="DN14" s="619">
        <v>0</v>
      </c>
      <c r="DO14" s="619">
        <v>0</v>
      </c>
      <c r="DP14" s="619">
        <v>0</v>
      </c>
      <c r="DQ14" s="619">
        <v>0</v>
      </c>
      <c r="DR14" s="619">
        <v>0</v>
      </c>
      <c r="DS14" s="619">
        <v>0</v>
      </c>
      <c r="DT14" s="619">
        <v>0</v>
      </c>
      <c r="DU14" s="619">
        <v>0</v>
      </c>
      <c r="DV14" s="619">
        <v>0</v>
      </c>
      <c r="DW14" s="619">
        <v>0</v>
      </c>
      <c r="DX14" s="619">
        <v>0</v>
      </c>
      <c r="DY14" s="619">
        <v>0</v>
      </c>
      <c r="DZ14" s="619">
        <v>0</v>
      </c>
      <c r="EA14" s="619">
        <v>0</v>
      </c>
      <c r="EB14" s="619">
        <v>0</v>
      </c>
      <c r="EC14" s="619">
        <v>0</v>
      </c>
      <c r="ED14" s="619">
        <v>0</v>
      </c>
      <c r="EE14" s="619">
        <v>0</v>
      </c>
      <c r="EF14" s="619">
        <v>0</v>
      </c>
      <c r="EG14" s="619">
        <v>0</v>
      </c>
      <c r="EH14" s="619">
        <v>0</v>
      </c>
      <c r="EI14" s="619">
        <v>0</v>
      </c>
      <c r="EJ14" s="619">
        <v>0</v>
      </c>
      <c r="EK14" s="619">
        <v>0</v>
      </c>
      <c r="EL14" s="619">
        <v>27117878</v>
      </c>
      <c r="EM14" s="619">
        <v>4654747</v>
      </c>
      <c r="EN14" s="619">
        <v>660139</v>
      </c>
      <c r="EO14" s="619">
        <v>1536493</v>
      </c>
      <c r="EP14" s="619">
        <v>47255</v>
      </c>
      <c r="EQ14" s="619">
        <v>3715240</v>
      </c>
      <c r="ER14" s="619">
        <v>23510367</v>
      </c>
      <c r="ES14" s="619">
        <v>401616</v>
      </c>
      <c r="ET14" s="619">
        <v>6571185</v>
      </c>
      <c r="EU14" s="619">
        <v>7516782</v>
      </c>
      <c r="EV14" s="619">
        <v>3813326</v>
      </c>
      <c r="EW14" s="619">
        <v>9536331</v>
      </c>
      <c r="EX14" s="619">
        <v>9824680</v>
      </c>
      <c r="EY14" s="619">
        <v>0</v>
      </c>
      <c r="EZ14" s="619">
        <v>0</v>
      </c>
      <c r="FA14" s="619">
        <v>40621</v>
      </c>
      <c r="FB14" s="619">
        <v>319593</v>
      </c>
      <c r="FC14" s="619">
        <v>703887</v>
      </c>
      <c r="FD14" s="619">
        <v>7130733</v>
      </c>
      <c r="FE14" s="619">
        <v>0</v>
      </c>
      <c r="FF14" s="619">
        <v>2797969</v>
      </c>
      <c r="FG14" s="619">
        <v>7287815</v>
      </c>
      <c r="FH14" s="619">
        <v>674557</v>
      </c>
      <c r="FI14" s="619">
        <v>3611555</v>
      </c>
      <c r="FJ14" s="619">
        <v>20856671</v>
      </c>
      <c r="FK14" s="619">
        <v>0</v>
      </c>
      <c r="FL14" s="619">
        <v>530870</v>
      </c>
      <c r="FM14" s="619">
        <v>48624</v>
      </c>
      <c r="FN14" s="619">
        <v>135876</v>
      </c>
      <c r="FO14" s="619">
        <v>1100825</v>
      </c>
      <c r="FP14" s="619">
        <v>3382008</v>
      </c>
      <c r="FQ14" s="619">
        <v>0</v>
      </c>
      <c r="FR14" s="619">
        <v>126201</v>
      </c>
      <c r="FS14" s="619">
        <v>134756</v>
      </c>
      <c r="FT14" s="619">
        <v>38921</v>
      </c>
      <c r="FU14" s="619">
        <v>1035140</v>
      </c>
      <c r="FV14" s="619">
        <v>113195</v>
      </c>
      <c r="FW14" s="619">
        <v>0</v>
      </c>
      <c r="FX14" s="619">
        <v>0</v>
      </c>
      <c r="FY14" s="619">
        <v>0</v>
      </c>
      <c r="FZ14" s="619">
        <v>0</v>
      </c>
      <c r="GA14" s="619">
        <v>0</v>
      </c>
      <c r="GB14" s="619">
        <v>0</v>
      </c>
      <c r="GC14" s="619">
        <v>0</v>
      </c>
      <c r="GD14" s="619">
        <v>0</v>
      </c>
      <c r="GE14" s="619">
        <v>0</v>
      </c>
      <c r="GF14" s="619">
        <v>0</v>
      </c>
      <c r="GG14" s="619">
        <v>0</v>
      </c>
      <c r="GH14" s="622">
        <v>0</v>
      </c>
      <c r="GI14" s="622">
        <v>0</v>
      </c>
      <c r="GJ14" s="622">
        <v>0</v>
      </c>
      <c r="GK14" s="622">
        <v>0</v>
      </c>
      <c r="GL14" s="622">
        <v>0</v>
      </c>
      <c r="GM14" s="622">
        <v>0</v>
      </c>
      <c r="GN14" s="622">
        <v>0</v>
      </c>
      <c r="GO14" s="622">
        <v>0</v>
      </c>
      <c r="GP14" s="622">
        <v>0</v>
      </c>
      <c r="GQ14" s="622">
        <v>0</v>
      </c>
      <c r="GR14" s="622">
        <v>0</v>
      </c>
      <c r="GS14" s="622">
        <v>0</v>
      </c>
      <c r="GT14" s="619">
        <v>201570614</v>
      </c>
      <c r="GU14" s="619">
        <v>154549731</v>
      </c>
      <c r="GV14" s="619">
        <v>930077194</v>
      </c>
      <c r="GX14" s="250" t="s">
        <v>686</v>
      </c>
      <c r="GY14" s="250" t="s">
        <v>716</v>
      </c>
      <c r="GZ14" s="250" t="s">
        <v>717</v>
      </c>
    </row>
    <row r="15" spans="1:581" s="250" customFormat="1" ht="30.75" thickBot="1">
      <c r="A15" s="603">
        <v>430</v>
      </c>
      <c r="B15" s="604" t="s">
        <v>330</v>
      </c>
      <c r="C15" s="603" t="s">
        <v>331</v>
      </c>
      <c r="D15" s="623">
        <v>4943903319</v>
      </c>
      <c r="E15" s="620">
        <v>25554</v>
      </c>
      <c r="F15" s="621" t="s">
        <v>661</v>
      </c>
      <c r="G15" s="619">
        <v>5635574</v>
      </c>
      <c r="H15" s="619">
        <v>0</v>
      </c>
      <c r="I15" s="619">
        <v>834638806</v>
      </c>
      <c r="J15" s="619">
        <v>98182918</v>
      </c>
      <c r="K15" s="619">
        <v>34854842</v>
      </c>
      <c r="L15" s="619">
        <v>0</v>
      </c>
      <c r="M15" s="619">
        <v>0</v>
      </c>
      <c r="N15" s="619">
        <v>43358958</v>
      </c>
      <c r="O15" s="619">
        <v>4479361</v>
      </c>
      <c r="P15" s="619">
        <v>0</v>
      </c>
      <c r="Q15" s="619">
        <v>0</v>
      </c>
      <c r="R15" s="619">
        <v>0</v>
      </c>
      <c r="S15" s="619">
        <v>0</v>
      </c>
      <c r="T15" s="619">
        <v>0</v>
      </c>
      <c r="U15" s="619">
        <v>0</v>
      </c>
      <c r="V15" s="619">
        <v>70468918</v>
      </c>
      <c r="W15" s="619">
        <v>48337642</v>
      </c>
      <c r="X15" s="619">
        <v>20211441</v>
      </c>
      <c r="Y15" s="619">
        <v>61407125</v>
      </c>
      <c r="Z15" s="619">
        <v>29716910</v>
      </c>
      <c r="AA15" s="619">
        <v>54964309</v>
      </c>
      <c r="AB15" s="619">
        <v>0</v>
      </c>
      <c r="AC15" s="619">
        <v>0</v>
      </c>
      <c r="AD15" s="619">
        <v>0</v>
      </c>
      <c r="AE15" s="619">
        <v>0</v>
      </c>
      <c r="AF15" s="619">
        <v>0</v>
      </c>
      <c r="AG15" s="619">
        <v>0</v>
      </c>
      <c r="AH15" s="619">
        <v>0</v>
      </c>
      <c r="AI15" s="619">
        <v>0</v>
      </c>
      <c r="AJ15" s="619">
        <v>0</v>
      </c>
      <c r="AK15" s="619">
        <v>0</v>
      </c>
      <c r="AL15" s="619">
        <v>0</v>
      </c>
      <c r="AM15" s="619">
        <v>0</v>
      </c>
      <c r="AN15" s="619">
        <v>0</v>
      </c>
      <c r="AO15" s="619">
        <v>0</v>
      </c>
      <c r="AP15" s="619">
        <v>0</v>
      </c>
      <c r="AQ15" s="619">
        <v>0</v>
      </c>
      <c r="AR15" s="619">
        <v>0</v>
      </c>
      <c r="AS15" s="619">
        <v>0</v>
      </c>
      <c r="AT15" s="619">
        <v>8843044</v>
      </c>
      <c r="AU15" s="619">
        <v>7824288</v>
      </c>
      <c r="AV15" s="619">
        <v>949271</v>
      </c>
      <c r="AW15" s="619">
        <v>1876019</v>
      </c>
      <c r="AX15" s="619">
        <v>317419</v>
      </c>
      <c r="AY15" s="619">
        <v>396031</v>
      </c>
      <c r="AZ15" s="619">
        <v>93073739</v>
      </c>
      <c r="BA15" s="619">
        <v>183568115</v>
      </c>
      <c r="BB15" s="619">
        <v>19157765</v>
      </c>
      <c r="BC15" s="619">
        <v>52988913</v>
      </c>
      <c r="BD15" s="619">
        <v>162714646</v>
      </c>
      <c r="BE15" s="619">
        <v>109845125</v>
      </c>
      <c r="BF15" s="619">
        <v>8119644</v>
      </c>
      <c r="BG15" s="619">
        <v>1532351</v>
      </c>
      <c r="BH15" s="619">
        <v>905606</v>
      </c>
      <c r="BI15" s="619">
        <v>3614429</v>
      </c>
      <c r="BJ15" s="619">
        <v>1622635</v>
      </c>
      <c r="BK15" s="619">
        <v>562022</v>
      </c>
      <c r="BL15" s="619">
        <v>3013046</v>
      </c>
      <c r="BM15" s="619">
        <v>3065535</v>
      </c>
      <c r="BN15" s="619">
        <v>1234719</v>
      </c>
      <c r="BO15" s="619">
        <v>4717836</v>
      </c>
      <c r="BP15" s="619">
        <v>18431</v>
      </c>
      <c r="BQ15" s="619">
        <v>1275794</v>
      </c>
      <c r="BR15" s="619">
        <v>2969748</v>
      </c>
      <c r="BS15" s="619">
        <v>3413151</v>
      </c>
      <c r="BT15" s="619">
        <v>1418730</v>
      </c>
      <c r="BU15" s="619">
        <v>1680669</v>
      </c>
      <c r="BV15" s="619">
        <v>137889</v>
      </c>
      <c r="BW15" s="619">
        <v>1713611</v>
      </c>
      <c r="BX15" s="619">
        <v>0</v>
      </c>
      <c r="BY15" s="619">
        <v>0</v>
      </c>
      <c r="BZ15" s="619">
        <v>0</v>
      </c>
      <c r="CA15" s="619">
        <v>0</v>
      </c>
      <c r="CB15" s="619">
        <v>0</v>
      </c>
      <c r="CC15" s="619">
        <v>0</v>
      </c>
      <c r="CD15" s="619">
        <v>0</v>
      </c>
      <c r="CE15" s="619">
        <v>0</v>
      </c>
      <c r="CF15" s="619">
        <v>0</v>
      </c>
      <c r="CG15" s="619">
        <v>0</v>
      </c>
      <c r="CH15" s="619">
        <v>0</v>
      </c>
      <c r="CI15" s="619">
        <v>0</v>
      </c>
      <c r="CJ15" s="619">
        <v>0</v>
      </c>
      <c r="CK15" s="619">
        <v>0</v>
      </c>
      <c r="CL15" s="619">
        <v>0</v>
      </c>
      <c r="CM15" s="619">
        <v>0</v>
      </c>
      <c r="CN15" s="619">
        <v>0</v>
      </c>
      <c r="CO15" s="619">
        <v>0</v>
      </c>
      <c r="CP15" s="619">
        <v>0</v>
      </c>
      <c r="CQ15" s="619">
        <v>0</v>
      </c>
      <c r="CR15" s="619">
        <v>0</v>
      </c>
      <c r="CS15" s="619">
        <v>0</v>
      </c>
      <c r="CT15" s="619">
        <v>0</v>
      </c>
      <c r="CU15" s="619">
        <v>0</v>
      </c>
      <c r="CV15" s="619">
        <v>0</v>
      </c>
      <c r="CW15" s="619">
        <v>0</v>
      </c>
      <c r="CX15" s="619">
        <v>0</v>
      </c>
      <c r="CY15" s="619">
        <v>0</v>
      </c>
      <c r="CZ15" s="619">
        <v>0</v>
      </c>
      <c r="DA15" s="619">
        <v>0</v>
      </c>
      <c r="DB15" s="619">
        <v>0</v>
      </c>
      <c r="DC15" s="619">
        <v>0</v>
      </c>
      <c r="DD15" s="619">
        <v>0</v>
      </c>
      <c r="DE15" s="619">
        <v>0</v>
      </c>
      <c r="DF15" s="619">
        <v>0</v>
      </c>
      <c r="DG15" s="619">
        <v>0</v>
      </c>
      <c r="DH15" s="619">
        <v>0</v>
      </c>
      <c r="DI15" s="619">
        <v>0</v>
      </c>
      <c r="DJ15" s="619">
        <v>0</v>
      </c>
      <c r="DK15" s="619">
        <v>0</v>
      </c>
      <c r="DL15" s="619">
        <v>0</v>
      </c>
      <c r="DM15" s="619">
        <v>0</v>
      </c>
      <c r="DN15" s="619">
        <v>0</v>
      </c>
      <c r="DO15" s="619">
        <v>0</v>
      </c>
      <c r="DP15" s="619">
        <v>0</v>
      </c>
      <c r="DQ15" s="619">
        <v>0</v>
      </c>
      <c r="DR15" s="619">
        <v>0</v>
      </c>
      <c r="DS15" s="619">
        <v>0</v>
      </c>
      <c r="DT15" s="619">
        <v>0</v>
      </c>
      <c r="DU15" s="619">
        <v>0</v>
      </c>
      <c r="DV15" s="619">
        <v>0</v>
      </c>
      <c r="DW15" s="619">
        <v>0</v>
      </c>
      <c r="DX15" s="619">
        <v>0</v>
      </c>
      <c r="DY15" s="619">
        <v>0</v>
      </c>
      <c r="DZ15" s="619">
        <v>0</v>
      </c>
      <c r="EA15" s="619">
        <v>0</v>
      </c>
      <c r="EB15" s="619">
        <v>0</v>
      </c>
      <c r="EC15" s="619">
        <v>0</v>
      </c>
      <c r="ED15" s="619">
        <v>0</v>
      </c>
      <c r="EE15" s="619">
        <v>0</v>
      </c>
      <c r="EF15" s="619">
        <v>0</v>
      </c>
      <c r="EG15" s="619">
        <v>0</v>
      </c>
      <c r="EH15" s="619">
        <v>0</v>
      </c>
      <c r="EI15" s="619">
        <v>0</v>
      </c>
      <c r="EJ15" s="619">
        <v>0</v>
      </c>
      <c r="EK15" s="619">
        <v>0</v>
      </c>
      <c r="EL15" s="619">
        <v>0</v>
      </c>
      <c r="EM15" s="619">
        <v>0</v>
      </c>
      <c r="EN15" s="619">
        <v>0</v>
      </c>
      <c r="EO15" s="619">
        <v>0</v>
      </c>
      <c r="EP15" s="619">
        <v>0</v>
      </c>
      <c r="EQ15" s="619">
        <v>0</v>
      </c>
      <c r="ER15" s="619">
        <v>186013967</v>
      </c>
      <c r="ES15" s="619">
        <v>247741082</v>
      </c>
      <c r="ET15" s="619">
        <v>43877532</v>
      </c>
      <c r="EU15" s="619">
        <v>126284991</v>
      </c>
      <c r="EV15" s="619">
        <v>193960475</v>
      </c>
      <c r="EW15" s="619">
        <v>168374720</v>
      </c>
      <c r="EX15" s="619">
        <v>0</v>
      </c>
      <c r="EY15" s="619">
        <v>0</v>
      </c>
      <c r="EZ15" s="619">
        <v>0</v>
      </c>
      <c r="FA15" s="619">
        <v>0</v>
      </c>
      <c r="FB15" s="619">
        <v>0</v>
      </c>
      <c r="FC15" s="619">
        <v>0</v>
      </c>
      <c r="FD15" s="619">
        <v>0</v>
      </c>
      <c r="FE15" s="619">
        <v>0</v>
      </c>
      <c r="FF15" s="619">
        <v>0</v>
      </c>
      <c r="FG15" s="619">
        <v>0</v>
      </c>
      <c r="FH15" s="619">
        <v>0</v>
      </c>
      <c r="FI15" s="619">
        <v>0</v>
      </c>
      <c r="FJ15" s="619">
        <v>0</v>
      </c>
      <c r="FK15" s="619">
        <v>0</v>
      </c>
      <c r="FL15" s="619">
        <v>0</v>
      </c>
      <c r="FM15" s="619">
        <v>0</v>
      </c>
      <c r="FN15" s="619">
        <v>0</v>
      </c>
      <c r="FO15" s="619">
        <v>0</v>
      </c>
      <c r="FP15" s="619">
        <v>255757</v>
      </c>
      <c r="FQ15" s="619">
        <v>0</v>
      </c>
      <c r="FR15" s="619">
        <v>0</v>
      </c>
      <c r="FS15" s="619">
        <v>0</v>
      </c>
      <c r="FT15" s="619">
        <v>99612</v>
      </c>
      <c r="FU15" s="619">
        <v>200869</v>
      </c>
      <c r="FV15" s="619">
        <v>218415</v>
      </c>
      <c r="FW15" s="619">
        <v>0</v>
      </c>
      <c r="FX15" s="619">
        <v>0</v>
      </c>
      <c r="FY15" s="619">
        <v>0</v>
      </c>
      <c r="FZ15" s="619">
        <v>467843</v>
      </c>
      <c r="GA15" s="619">
        <v>181303</v>
      </c>
      <c r="GB15" s="619">
        <v>0</v>
      </c>
      <c r="GC15" s="619">
        <v>0</v>
      </c>
      <c r="GD15" s="619">
        <v>0</v>
      </c>
      <c r="GE15" s="619">
        <v>0</v>
      </c>
      <c r="GF15" s="619">
        <v>0</v>
      </c>
      <c r="GG15" s="619">
        <v>0</v>
      </c>
      <c r="GH15" s="622">
        <v>0</v>
      </c>
      <c r="GI15" s="622">
        <v>0</v>
      </c>
      <c r="GJ15" s="622">
        <v>0</v>
      </c>
      <c r="GK15" s="622">
        <v>0</v>
      </c>
      <c r="GL15" s="622">
        <v>0</v>
      </c>
      <c r="GM15" s="622">
        <v>0</v>
      </c>
      <c r="GN15" s="622">
        <v>0</v>
      </c>
      <c r="GO15" s="622">
        <v>0</v>
      </c>
      <c r="GP15" s="622">
        <v>0</v>
      </c>
      <c r="GQ15" s="622">
        <v>0</v>
      </c>
      <c r="GR15" s="622">
        <v>0</v>
      </c>
      <c r="GS15" s="622">
        <v>0</v>
      </c>
      <c r="GT15" s="619">
        <v>261667642</v>
      </c>
      <c r="GU15" s="619">
        <v>870649861</v>
      </c>
      <c r="GV15" s="619">
        <v>855056671</v>
      </c>
      <c r="GX15" s="250" t="s">
        <v>718</v>
      </c>
      <c r="GY15" s="250" t="s">
        <v>719</v>
      </c>
      <c r="GZ15" s="250" t="s">
        <v>720</v>
      </c>
    </row>
    <row r="16" spans="1:581" s="250" customFormat="1" ht="30.75" thickBot="1">
      <c r="A16" s="603">
        <v>440</v>
      </c>
      <c r="B16" s="604" t="s">
        <v>568</v>
      </c>
      <c r="C16" s="603" t="s">
        <v>333</v>
      </c>
      <c r="D16" s="623">
        <v>271817143</v>
      </c>
      <c r="E16" s="620">
        <v>42439</v>
      </c>
      <c r="F16" s="621" t="s">
        <v>661</v>
      </c>
      <c r="G16" s="619">
        <v>0</v>
      </c>
      <c r="H16" s="619">
        <v>0</v>
      </c>
      <c r="I16" s="619">
        <v>18423287</v>
      </c>
      <c r="J16" s="619">
        <v>2145774</v>
      </c>
      <c r="K16" s="619">
        <v>695854</v>
      </c>
      <c r="L16" s="619">
        <v>0</v>
      </c>
      <c r="M16" s="619">
        <v>0</v>
      </c>
      <c r="N16" s="619">
        <v>881984</v>
      </c>
      <c r="O16" s="619">
        <v>326751</v>
      </c>
      <c r="P16" s="619">
        <v>1389883</v>
      </c>
      <c r="Q16" s="619">
        <v>0</v>
      </c>
      <c r="R16" s="619">
        <v>0</v>
      </c>
      <c r="S16" s="619">
        <v>0</v>
      </c>
      <c r="T16" s="619">
        <v>0</v>
      </c>
      <c r="U16" s="619">
        <v>0</v>
      </c>
      <c r="V16" s="619">
        <v>0</v>
      </c>
      <c r="W16" s="619">
        <v>0</v>
      </c>
      <c r="X16" s="619">
        <v>0</v>
      </c>
      <c r="Y16" s="619">
        <v>0</v>
      </c>
      <c r="Z16" s="619">
        <v>0</v>
      </c>
      <c r="AA16" s="619">
        <v>0</v>
      </c>
      <c r="AB16" s="619">
        <v>0</v>
      </c>
      <c r="AC16" s="619">
        <v>0</v>
      </c>
      <c r="AD16" s="619">
        <v>0</v>
      </c>
      <c r="AE16" s="619">
        <v>0</v>
      </c>
      <c r="AF16" s="619">
        <v>0</v>
      </c>
      <c r="AG16" s="619">
        <v>0</v>
      </c>
      <c r="AH16" s="619">
        <v>0</v>
      </c>
      <c r="AI16" s="619">
        <v>0</v>
      </c>
      <c r="AJ16" s="619">
        <v>0</v>
      </c>
      <c r="AK16" s="619">
        <v>0</v>
      </c>
      <c r="AL16" s="619">
        <v>0</v>
      </c>
      <c r="AM16" s="619">
        <v>0</v>
      </c>
      <c r="AN16" s="619">
        <v>0</v>
      </c>
      <c r="AO16" s="619">
        <v>0</v>
      </c>
      <c r="AP16" s="619">
        <v>0</v>
      </c>
      <c r="AQ16" s="619">
        <v>0</v>
      </c>
      <c r="AR16" s="619">
        <v>0</v>
      </c>
      <c r="AS16" s="619">
        <v>0</v>
      </c>
      <c r="AT16" s="619">
        <v>0</v>
      </c>
      <c r="AU16" s="619">
        <v>0</v>
      </c>
      <c r="AV16" s="619">
        <v>0</v>
      </c>
      <c r="AW16" s="619">
        <v>0</v>
      </c>
      <c r="AX16" s="619">
        <v>0</v>
      </c>
      <c r="AY16" s="619">
        <v>0</v>
      </c>
      <c r="AZ16" s="619">
        <v>6342152</v>
      </c>
      <c r="BA16" s="619">
        <v>1639412</v>
      </c>
      <c r="BB16" s="619">
        <v>2382434</v>
      </c>
      <c r="BC16" s="619">
        <v>5581364</v>
      </c>
      <c r="BD16" s="619">
        <v>251694</v>
      </c>
      <c r="BE16" s="619">
        <v>3677976</v>
      </c>
      <c r="BF16" s="619">
        <v>0</v>
      </c>
      <c r="BG16" s="619">
        <v>0</v>
      </c>
      <c r="BH16" s="619">
        <v>0</v>
      </c>
      <c r="BI16" s="619">
        <v>0</v>
      </c>
      <c r="BJ16" s="619">
        <v>0</v>
      </c>
      <c r="BK16" s="619">
        <v>0</v>
      </c>
      <c r="BL16" s="619">
        <v>0</v>
      </c>
      <c r="BM16" s="619">
        <v>0</v>
      </c>
      <c r="BN16" s="619">
        <v>0</v>
      </c>
      <c r="BO16" s="619">
        <v>0</v>
      </c>
      <c r="BP16" s="619">
        <v>0</v>
      </c>
      <c r="BQ16" s="619">
        <v>0</v>
      </c>
      <c r="BR16" s="619">
        <v>0</v>
      </c>
      <c r="BS16" s="619">
        <v>0</v>
      </c>
      <c r="BT16" s="619">
        <v>0</v>
      </c>
      <c r="BU16" s="619">
        <v>0</v>
      </c>
      <c r="BV16" s="619">
        <v>0</v>
      </c>
      <c r="BW16" s="619">
        <v>0</v>
      </c>
      <c r="BX16" s="619">
        <v>0</v>
      </c>
      <c r="BY16" s="619">
        <v>0</v>
      </c>
      <c r="BZ16" s="619">
        <v>0</v>
      </c>
      <c r="CA16" s="619">
        <v>0</v>
      </c>
      <c r="CB16" s="619">
        <v>0</v>
      </c>
      <c r="CC16" s="619">
        <v>0</v>
      </c>
      <c r="CD16" s="619">
        <v>0</v>
      </c>
      <c r="CE16" s="619">
        <v>0</v>
      </c>
      <c r="CF16" s="619">
        <v>0</v>
      </c>
      <c r="CG16" s="619">
        <v>0</v>
      </c>
      <c r="CH16" s="619">
        <v>0</v>
      </c>
      <c r="CI16" s="619">
        <v>0</v>
      </c>
      <c r="CJ16" s="619">
        <v>0</v>
      </c>
      <c r="CK16" s="619">
        <v>0</v>
      </c>
      <c r="CL16" s="619">
        <v>0</v>
      </c>
      <c r="CM16" s="619">
        <v>0</v>
      </c>
      <c r="CN16" s="619">
        <v>0</v>
      </c>
      <c r="CO16" s="619">
        <v>0</v>
      </c>
      <c r="CP16" s="619">
        <v>0</v>
      </c>
      <c r="CQ16" s="619">
        <v>0</v>
      </c>
      <c r="CR16" s="619">
        <v>0</v>
      </c>
      <c r="CS16" s="619">
        <v>0</v>
      </c>
      <c r="CT16" s="619">
        <v>0</v>
      </c>
      <c r="CU16" s="619">
        <v>0</v>
      </c>
      <c r="CV16" s="619">
        <v>0</v>
      </c>
      <c r="CW16" s="619">
        <v>0</v>
      </c>
      <c r="CX16" s="619">
        <v>0</v>
      </c>
      <c r="CY16" s="619">
        <v>0</v>
      </c>
      <c r="CZ16" s="619">
        <v>0</v>
      </c>
      <c r="DA16" s="619">
        <v>0</v>
      </c>
      <c r="DB16" s="619">
        <v>0</v>
      </c>
      <c r="DC16" s="619">
        <v>0</v>
      </c>
      <c r="DD16" s="619">
        <v>0</v>
      </c>
      <c r="DE16" s="619">
        <v>0</v>
      </c>
      <c r="DF16" s="619">
        <v>0</v>
      </c>
      <c r="DG16" s="619">
        <v>0</v>
      </c>
      <c r="DH16" s="619">
        <v>0</v>
      </c>
      <c r="DI16" s="619">
        <v>0</v>
      </c>
      <c r="DJ16" s="619">
        <v>0</v>
      </c>
      <c r="DK16" s="619">
        <v>0</v>
      </c>
      <c r="DL16" s="619">
        <v>0</v>
      </c>
      <c r="DM16" s="619">
        <v>0</v>
      </c>
      <c r="DN16" s="619">
        <v>0</v>
      </c>
      <c r="DO16" s="619">
        <v>0</v>
      </c>
      <c r="DP16" s="619">
        <v>0</v>
      </c>
      <c r="DQ16" s="619">
        <v>0</v>
      </c>
      <c r="DR16" s="619">
        <v>0</v>
      </c>
      <c r="DS16" s="619">
        <v>0</v>
      </c>
      <c r="DT16" s="619">
        <v>0</v>
      </c>
      <c r="DU16" s="619">
        <v>0</v>
      </c>
      <c r="DV16" s="619">
        <v>0</v>
      </c>
      <c r="DW16" s="619">
        <v>0</v>
      </c>
      <c r="DX16" s="619">
        <v>0</v>
      </c>
      <c r="DY16" s="619">
        <v>0</v>
      </c>
      <c r="DZ16" s="619">
        <v>0</v>
      </c>
      <c r="EA16" s="619">
        <v>0</v>
      </c>
      <c r="EB16" s="619">
        <v>0</v>
      </c>
      <c r="EC16" s="619">
        <v>0</v>
      </c>
      <c r="ED16" s="619">
        <v>0</v>
      </c>
      <c r="EE16" s="619">
        <v>0</v>
      </c>
      <c r="EF16" s="619">
        <v>0</v>
      </c>
      <c r="EG16" s="619">
        <v>0</v>
      </c>
      <c r="EH16" s="619">
        <v>0</v>
      </c>
      <c r="EI16" s="619">
        <v>0</v>
      </c>
      <c r="EJ16" s="619">
        <v>0</v>
      </c>
      <c r="EK16" s="619">
        <v>0</v>
      </c>
      <c r="EL16" s="619">
        <v>0</v>
      </c>
      <c r="EM16" s="619">
        <v>0</v>
      </c>
      <c r="EN16" s="619">
        <v>0</v>
      </c>
      <c r="EO16" s="619">
        <v>0</v>
      </c>
      <c r="EP16" s="619">
        <v>0</v>
      </c>
      <c r="EQ16" s="619">
        <v>0</v>
      </c>
      <c r="ER16" s="619">
        <v>0</v>
      </c>
      <c r="ES16" s="619">
        <v>0</v>
      </c>
      <c r="ET16" s="619">
        <v>0</v>
      </c>
      <c r="EU16" s="619">
        <v>0</v>
      </c>
      <c r="EV16" s="619">
        <v>0</v>
      </c>
      <c r="EW16" s="619">
        <v>0</v>
      </c>
      <c r="EX16" s="619">
        <v>0</v>
      </c>
      <c r="EY16" s="619">
        <v>0</v>
      </c>
      <c r="EZ16" s="619">
        <v>0</v>
      </c>
      <c r="FA16" s="619">
        <v>0</v>
      </c>
      <c r="FB16" s="619">
        <v>0</v>
      </c>
      <c r="FC16" s="619">
        <v>0</v>
      </c>
      <c r="FD16" s="619">
        <v>0</v>
      </c>
      <c r="FE16" s="619">
        <v>0</v>
      </c>
      <c r="FF16" s="619">
        <v>0</v>
      </c>
      <c r="FG16" s="619">
        <v>0</v>
      </c>
      <c r="FH16" s="619">
        <v>0</v>
      </c>
      <c r="FI16" s="619">
        <v>0</v>
      </c>
      <c r="FJ16" s="619">
        <v>0</v>
      </c>
      <c r="FK16" s="619">
        <v>0</v>
      </c>
      <c r="FL16" s="619">
        <v>0</v>
      </c>
      <c r="FM16" s="619">
        <v>0</v>
      </c>
      <c r="FN16" s="619">
        <v>0</v>
      </c>
      <c r="FO16" s="619">
        <v>0</v>
      </c>
      <c r="FP16" s="619">
        <v>0</v>
      </c>
      <c r="FQ16" s="619">
        <v>0</v>
      </c>
      <c r="FR16" s="619">
        <v>0</v>
      </c>
      <c r="FS16" s="619">
        <v>0</v>
      </c>
      <c r="FT16" s="619">
        <v>0</v>
      </c>
      <c r="FU16" s="619">
        <v>0</v>
      </c>
      <c r="FV16" s="619">
        <v>0</v>
      </c>
      <c r="FW16" s="619">
        <v>0</v>
      </c>
      <c r="FX16" s="619">
        <v>0</v>
      </c>
      <c r="FY16" s="619">
        <v>0</v>
      </c>
      <c r="FZ16" s="619">
        <v>0</v>
      </c>
      <c r="GA16" s="619">
        <v>0</v>
      </c>
      <c r="GB16" s="619">
        <v>0</v>
      </c>
      <c r="GC16" s="619">
        <v>0</v>
      </c>
      <c r="GD16" s="619">
        <v>0</v>
      </c>
      <c r="GE16" s="619">
        <v>0</v>
      </c>
      <c r="GF16" s="619">
        <v>0</v>
      </c>
      <c r="GG16" s="619">
        <v>0</v>
      </c>
      <c r="GH16" s="622">
        <v>0</v>
      </c>
      <c r="GI16" s="622">
        <v>0</v>
      </c>
      <c r="GJ16" s="622">
        <v>0</v>
      </c>
      <c r="GK16" s="622">
        <v>0</v>
      </c>
      <c r="GL16" s="622">
        <v>0</v>
      </c>
      <c r="GM16" s="622">
        <v>0</v>
      </c>
      <c r="GN16" s="622">
        <v>0</v>
      </c>
      <c r="GO16" s="622">
        <v>0</v>
      </c>
      <c r="GP16" s="622">
        <v>0</v>
      </c>
      <c r="GQ16" s="622">
        <v>0</v>
      </c>
      <c r="GR16" s="622">
        <v>0</v>
      </c>
      <c r="GS16" s="622">
        <v>0</v>
      </c>
      <c r="GT16" s="619">
        <v>61678392</v>
      </c>
      <c r="GU16" s="619">
        <v>18792417</v>
      </c>
      <c r="GV16" s="619">
        <v>147565330</v>
      </c>
      <c r="GX16" s="250" t="s">
        <v>830</v>
      </c>
      <c r="GY16" s="250" t="s">
        <v>831</v>
      </c>
      <c r="GZ16" s="250" t="s">
        <v>832</v>
      </c>
    </row>
    <row r="17" spans="1:208" s="250" customFormat="1" ht="30.75" thickBot="1">
      <c r="A17" s="603">
        <v>450</v>
      </c>
      <c r="B17" s="604" t="s">
        <v>334</v>
      </c>
      <c r="C17" s="603" t="s">
        <v>335</v>
      </c>
      <c r="D17" s="623">
        <v>1716804186</v>
      </c>
      <c r="E17" s="620">
        <v>89</v>
      </c>
      <c r="F17" s="621" t="s">
        <v>661</v>
      </c>
      <c r="G17" s="619">
        <v>2217944</v>
      </c>
      <c r="H17" s="619">
        <v>0</v>
      </c>
      <c r="I17" s="619">
        <v>208333974</v>
      </c>
      <c r="J17" s="619">
        <v>11479386</v>
      </c>
      <c r="K17" s="619">
        <v>3561753</v>
      </c>
      <c r="L17" s="619">
        <v>62140714</v>
      </c>
      <c r="M17" s="619">
        <v>5282408</v>
      </c>
      <c r="N17" s="619">
        <v>153977443</v>
      </c>
      <c r="O17" s="619">
        <v>148204883</v>
      </c>
      <c r="P17" s="619">
        <v>11285</v>
      </c>
      <c r="Q17" s="619">
        <v>0</v>
      </c>
      <c r="R17" s="619">
        <v>0</v>
      </c>
      <c r="S17" s="619">
        <v>0</v>
      </c>
      <c r="T17" s="619">
        <v>0</v>
      </c>
      <c r="U17" s="619">
        <v>952</v>
      </c>
      <c r="V17" s="619">
        <v>14533752</v>
      </c>
      <c r="W17" s="619">
        <v>1541599</v>
      </c>
      <c r="X17" s="619">
        <v>2038709</v>
      </c>
      <c r="Y17" s="619">
        <v>999194</v>
      </c>
      <c r="Z17" s="619">
        <v>45109</v>
      </c>
      <c r="AA17" s="619">
        <v>2009531</v>
      </c>
      <c r="AB17" s="619">
        <v>4845</v>
      </c>
      <c r="AC17" s="619">
        <v>0</v>
      </c>
      <c r="AD17" s="619">
        <v>0</v>
      </c>
      <c r="AE17" s="619">
        <v>0</v>
      </c>
      <c r="AF17" s="619">
        <v>0</v>
      </c>
      <c r="AG17" s="619">
        <v>309483</v>
      </c>
      <c r="AH17" s="619">
        <v>1619755</v>
      </c>
      <c r="AI17" s="619">
        <v>68470</v>
      </c>
      <c r="AJ17" s="619">
        <v>0</v>
      </c>
      <c r="AK17" s="619">
        <v>43641</v>
      </c>
      <c r="AL17" s="619">
        <v>33626</v>
      </c>
      <c r="AM17" s="619">
        <v>62253</v>
      </c>
      <c r="AN17" s="619">
        <v>1781</v>
      </c>
      <c r="AO17" s="619">
        <v>0</v>
      </c>
      <c r="AP17" s="619">
        <v>0</v>
      </c>
      <c r="AQ17" s="619">
        <v>1103</v>
      </c>
      <c r="AR17" s="619">
        <v>0</v>
      </c>
      <c r="AS17" s="619">
        <v>8671</v>
      </c>
      <c r="AT17" s="619">
        <v>26757</v>
      </c>
      <c r="AU17" s="619">
        <v>0</v>
      </c>
      <c r="AV17" s="619">
        <v>0</v>
      </c>
      <c r="AW17" s="619">
        <v>0</v>
      </c>
      <c r="AX17" s="619">
        <v>0</v>
      </c>
      <c r="AY17" s="619">
        <v>0</v>
      </c>
      <c r="AZ17" s="619">
        <v>181386654</v>
      </c>
      <c r="BA17" s="619">
        <v>15086148</v>
      </c>
      <c r="BB17" s="619">
        <v>4475230</v>
      </c>
      <c r="BC17" s="619">
        <v>10248932</v>
      </c>
      <c r="BD17" s="619">
        <v>47443318</v>
      </c>
      <c r="BE17" s="619">
        <v>5345234</v>
      </c>
      <c r="BF17" s="619">
        <v>0</v>
      </c>
      <c r="BG17" s="619">
        <v>0</v>
      </c>
      <c r="BH17" s="619">
        <v>0</v>
      </c>
      <c r="BI17" s="619">
        <v>0</v>
      </c>
      <c r="BJ17" s="619">
        <v>0</v>
      </c>
      <c r="BK17" s="619">
        <v>0</v>
      </c>
      <c r="BL17" s="619">
        <v>954895</v>
      </c>
      <c r="BM17" s="619">
        <v>0</v>
      </c>
      <c r="BN17" s="619">
        <v>0</v>
      </c>
      <c r="BO17" s="619">
        <v>1411</v>
      </c>
      <c r="BP17" s="619">
        <v>0</v>
      </c>
      <c r="BQ17" s="619">
        <v>0</v>
      </c>
      <c r="BR17" s="619">
        <v>815525</v>
      </c>
      <c r="BS17" s="619">
        <v>3346</v>
      </c>
      <c r="BT17" s="619">
        <v>34724</v>
      </c>
      <c r="BU17" s="619">
        <v>24608</v>
      </c>
      <c r="BV17" s="619">
        <v>59829</v>
      </c>
      <c r="BW17" s="619">
        <v>137038</v>
      </c>
      <c r="BX17" s="619">
        <v>484731</v>
      </c>
      <c r="BY17" s="619">
        <v>54241</v>
      </c>
      <c r="BZ17" s="619">
        <v>845006</v>
      </c>
      <c r="CA17" s="619">
        <v>0</v>
      </c>
      <c r="CB17" s="619">
        <v>2685</v>
      </c>
      <c r="CC17" s="619">
        <v>379</v>
      </c>
      <c r="CD17" s="619">
        <v>0</v>
      </c>
      <c r="CE17" s="619">
        <v>0</v>
      </c>
      <c r="CF17" s="619">
        <v>0</v>
      </c>
      <c r="CG17" s="619">
        <v>0</v>
      </c>
      <c r="CH17" s="619">
        <v>0</v>
      </c>
      <c r="CI17" s="619">
        <v>0</v>
      </c>
      <c r="CJ17" s="619">
        <v>0</v>
      </c>
      <c r="CK17" s="619">
        <v>0</v>
      </c>
      <c r="CL17" s="619">
        <v>0</v>
      </c>
      <c r="CM17" s="619">
        <v>0</v>
      </c>
      <c r="CN17" s="619">
        <v>0</v>
      </c>
      <c r="CO17" s="619">
        <v>0</v>
      </c>
      <c r="CP17" s="619">
        <v>1952</v>
      </c>
      <c r="CQ17" s="619">
        <v>0</v>
      </c>
      <c r="CR17" s="619">
        <v>0</v>
      </c>
      <c r="CS17" s="619">
        <v>31833</v>
      </c>
      <c r="CT17" s="619">
        <v>0</v>
      </c>
      <c r="CU17" s="619">
        <v>0</v>
      </c>
      <c r="CV17" s="619">
        <v>0</v>
      </c>
      <c r="CW17" s="619">
        <v>0</v>
      </c>
      <c r="CX17" s="619">
        <v>0</v>
      </c>
      <c r="CY17" s="619">
        <v>0</v>
      </c>
      <c r="CZ17" s="619">
        <v>0</v>
      </c>
      <c r="DA17" s="619">
        <v>0</v>
      </c>
      <c r="DB17" s="619">
        <v>0</v>
      </c>
      <c r="DC17" s="619">
        <v>0</v>
      </c>
      <c r="DD17" s="619">
        <v>0</v>
      </c>
      <c r="DE17" s="619">
        <v>0</v>
      </c>
      <c r="DF17" s="619">
        <v>0</v>
      </c>
      <c r="DG17" s="619">
        <v>0</v>
      </c>
      <c r="DH17" s="619">
        <v>0</v>
      </c>
      <c r="DI17" s="619">
        <v>0</v>
      </c>
      <c r="DJ17" s="619">
        <v>0</v>
      </c>
      <c r="DK17" s="619">
        <v>0</v>
      </c>
      <c r="DL17" s="619">
        <v>0</v>
      </c>
      <c r="DM17" s="619">
        <v>0</v>
      </c>
      <c r="DN17" s="619">
        <v>0</v>
      </c>
      <c r="DO17" s="619">
        <v>0</v>
      </c>
      <c r="DP17" s="619">
        <v>0</v>
      </c>
      <c r="DQ17" s="619">
        <v>0</v>
      </c>
      <c r="DR17" s="619">
        <v>0</v>
      </c>
      <c r="DS17" s="619">
        <v>0</v>
      </c>
      <c r="DT17" s="619">
        <v>0</v>
      </c>
      <c r="DU17" s="619">
        <v>0</v>
      </c>
      <c r="DV17" s="619">
        <v>0</v>
      </c>
      <c r="DW17" s="619">
        <v>0</v>
      </c>
      <c r="DX17" s="619">
        <v>0</v>
      </c>
      <c r="DY17" s="619">
        <v>0</v>
      </c>
      <c r="DZ17" s="619">
        <v>0</v>
      </c>
      <c r="EA17" s="619">
        <v>0</v>
      </c>
      <c r="EB17" s="619">
        <v>0</v>
      </c>
      <c r="EC17" s="619">
        <v>0</v>
      </c>
      <c r="ED17" s="619">
        <v>0</v>
      </c>
      <c r="EE17" s="619">
        <v>0</v>
      </c>
      <c r="EF17" s="619">
        <v>0</v>
      </c>
      <c r="EG17" s="619">
        <v>0</v>
      </c>
      <c r="EH17" s="619">
        <v>0</v>
      </c>
      <c r="EI17" s="619">
        <v>0</v>
      </c>
      <c r="EJ17" s="619">
        <v>0</v>
      </c>
      <c r="EK17" s="619">
        <v>0</v>
      </c>
      <c r="EL17" s="619">
        <v>1656970</v>
      </c>
      <c r="EM17" s="619">
        <v>0</v>
      </c>
      <c r="EN17" s="619">
        <v>5334</v>
      </c>
      <c r="EO17" s="619">
        <v>0</v>
      </c>
      <c r="EP17" s="619">
        <v>0</v>
      </c>
      <c r="EQ17" s="619">
        <v>337926</v>
      </c>
      <c r="ER17" s="619">
        <v>2861065</v>
      </c>
      <c r="ES17" s="619">
        <v>30911</v>
      </c>
      <c r="ET17" s="619">
        <v>1688520</v>
      </c>
      <c r="EU17" s="619">
        <v>0</v>
      </c>
      <c r="EV17" s="619">
        <v>40059</v>
      </c>
      <c r="EW17" s="619">
        <v>627917</v>
      </c>
      <c r="EX17" s="619">
        <v>2002178</v>
      </c>
      <c r="EY17" s="619">
        <v>0</v>
      </c>
      <c r="EZ17" s="619">
        <v>90717</v>
      </c>
      <c r="FA17" s="619">
        <v>0</v>
      </c>
      <c r="FB17" s="619">
        <v>0</v>
      </c>
      <c r="FC17" s="619">
        <v>664388</v>
      </c>
      <c r="FD17" s="619">
        <v>1649244</v>
      </c>
      <c r="FE17" s="619">
        <v>0</v>
      </c>
      <c r="FF17" s="619">
        <v>387922</v>
      </c>
      <c r="FG17" s="619">
        <v>0</v>
      </c>
      <c r="FH17" s="619">
        <v>18685</v>
      </c>
      <c r="FI17" s="619">
        <v>112541</v>
      </c>
      <c r="FJ17" s="619">
        <v>1539533</v>
      </c>
      <c r="FK17" s="619">
        <v>0</v>
      </c>
      <c r="FL17" s="619">
        <v>690167</v>
      </c>
      <c r="FM17" s="619">
        <v>0</v>
      </c>
      <c r="FN17" s="619">
        <v>0</v>
      </c>
      <c r="FO17" s="619">
        <v>0</v>
      </c>
      <c r="FP17" s="619">
        <v>889134</v>
      </c>
      <c r="FQ17" s="619">
        <v>0</v>
      </c>
      <c r="FR17" s="619">
        <v>0</v>
      </c>
      <c r="FS17" s="619">
        <v>0</v>
      </c>
      <c r="FT17" s="619">
        <v>0</v>
      </c>
      <c r="FU17" s="619">
        <v>0</v>
      </c>
      <c r="FV17" s="619">
        <v>0</v>
      </c>
      <c r="FW17" s="619">
        <v>0</v>
      </c>
      <c r="FX17" s="619">
        <v>0</v>
      </c>
      <c r="FY17" s="619">
        <v>0</v>
      </c>
      <c r="FZ17" s="619">
        <v>0</v>
      </c>
      <c r="GA17" s="619">
        <v>0</v>
      </c>
      <c r="GB17" s="619">
        <v>0</v>
      </c>
      <c r="GC17" s="619">
        <v>0</v>
      </c>
      <c r="GD17" s="619">
        <v>0</v>
      </c>
      <c r="GE17" s="619">
        <v>0</v>
      </c>
      <c r="GF17" s="619">
        <v>0</v>
      </c>
      <c r="GG17" s="619">
        <v>0</v>
      </c>
      <c r="GH17" s="622">
        <v>0</v>
      </c>
      <c r="GI17" s="622">
        <v>0</v>
      </c>
      <c r="GJ17" s="622">
        <v>0</v>
      </c>
      <c r="GK17" s="622">
        <v>0</v>
      </c>
      <c r="GL17" s="622">
        <v>0</v>
      </c>
      <c r="GM17" s="622">
        <v>0</v>
      </c>
      <c r="GN17" s="622">
        <v>0</v>
      </c>
      <c r="GO17" s="622">
        <v>0</v>
      </c>
      <c r="GP17" s="622">
        <v>0</v>
      </c>
      <c r="GQ17" s="622">
        <v>0</v>
      </c>
      <c r="GR17" s="622">
        <v>0</v>
      </c>
      <c r="GS17" s="622">
        <v>0</v>
      </c>
      <c r="GT17" s="619">
        <v>173148380</v>
      </c>
      <c r="GU17" s="619">
        <v>210530087</v>
      </c>
      <c r="GV17" s="619">
        <v>431835679</v>
      </c>
      <c r="GX17" s="250" t="s">
        <v>833</v>
      </c>
      <c r="GY17" s="250" t="s">
        <v>834</v>
      </c>
      <c r="GZ17" s="250" t="s">
        <v>835</v>
      </c>
    </row>
    <row r="18" spans="1:208" s="250" customFormat="1" ht="48" thickBot="1">
      <c r="A18" s="603">
        <v>461</v>
      </c>
      <c r="B18" s="624" t="s">
        <v>815</v>
      </c>
      <c r="C18" s="603" t="s">
        <v>707</v>
      </c>
      <c r="D18" s="623">
        <v>490773491</v>
      </c>
      <c r="E18" s="620">
        <v>130</v>
      </c>
      <c r="F18" s="621" t="s">
        <v>661</v>
      </c>
      <c r="G18" s="619">
        <v>0</v>
      </c>
      <c r="H18" s="619">
        <v>0</v>
      </c>
      <c r="I18" s="619">
        <v>34125246</v>
      </c>
      <c r="J18" s="619">
        <v>7231240</v>
      </c>
      <c r="K18" s="619">
        <v>3813822</v>
      </c>
      <c r="L18" s="619">
        <v>0</v>
      </c>
      <c r="M18" s="619">
        <v>0</v>
      </c>
      <c r="N18" s="619">
        <v>0</v>
      </c>
      <c r="O18" s="619">
        <v>0</v>
      </c>
      <c r="P18" s="619">
        <v>0</v>
      </c>
      <c r="Q18" s="619">
        <v>0</v>
      </c>
      <c r="R18" s="619">
        <v>0</v>
      </c>
      <c r="S18" s="619">
        <v>0</v>
      </c>
      <c r="T18" s="619">
        <v>0</v>
      </c>
      <c r="U18" s="619">
        <v>0</v>
      </c>
      <c r="V18" s="619">
        <v>13825432</v>
      </c>
      <c r="W18" s="619">
        <v>6243228</v>
      </c>
      <c r="X18" s="619">
        <v>381557</v>
      </c>
      <c r="Y18" s="619">
        <v>2340501</v>
      </c>
      <c r="Z18" s="619">
        <v>151805</v>
      </c>
      <c r="AA18" s="619">
        <v>938795</v>
      </c>
      <c r="AB18" s="619">
        <v>0</v>
      </c>
      <c r="AC18" s="619">
        <v>0</v>
      </c>
      <c r="AD18" s="619">
        <v>0</v>
      </c>
      <c r="AE18" s="619">
        <v>0</v>
      </c>
      <c r="AF18" s="619">
        <v>0</v>
      </c>
      <c r="AG18" s="619">
        <v>0</v>
      </c>
      <c r="AH18" s="619">
        <v>0</v>
      </c>
      <c r="AI18" s="619">
        <v>0</v>
      </c>
      <c r="AJ18" s="619">
        <v>0</v>
      </c>
      <c r="AK18" s="619">
        <v>0</v>
      </c>
      <c r="AL18" s="619">
        <v>0</v>
      </c>
      <c r="AM18" s="619">
        <v>0</v>
      </c>
      <c r="AN18" s="619">
        <v>0</v>
      </c>
      <c r="AO18" s="619">
        <v>0</v>
      </c>
      <c r="AP18" s="619">
        <v>0</v>
      </c>
      <c r="AQ18" s="619">
        <v>0</v>
      </c>
      <c r="AR18" s="619">
        <v>0</v>
      </c>
      <c r="AS18" s="619">
        <v>0</v>
      </c>
      <c r="AT18" s="619">
        <v>0</v>
      </c>
      <c r="AU18" s="619">
        <v>0</v>
      </c>
      <c r="AV18" s="619">
        <v>0</v>
      </c>
      <c r="AW18" s="619">
        <v>0</v>
      </c>
      <c r="AX18" s="619">
        <v>0</v>
      </c>
      <c r="AY18" s="619">
        <v>0</v>
      </c>
      <c r="AZ18" s="619">
        <v>12091875</v>
      </c>
      <c r="BA18" s="619">
        <v>3909661</v>
      </c>
      <c r="BB18" s="619">
        <v>88029</v>
      </c>
      <c r="BC18" s="619">
        <v>1772546</v>
      </c>
      <c r="BD18" s="619">
        <v>1310848</v>
      </c>
      <c r="BE18" s="619">
        <v>2116031</v>
      </c>
      <c r="BF18" s="619">
        <v>0</v>
      </c>
      <c r="BG18" s="619">
        <v>0</v>
      </c>
      <c r="BH18" s="619">
        <v>0</v>
      </c>
      <c r="BI18" s="619">
        <v>0</v>
      </c>
      <c r="BJ18" s="619">
        <v>0</v>
      </c>
      <c r="BK18" s="619">
        <v>0</v>
      </c>
      <c r="BL18" s="619">
        <v>0</v>
      </c>
      <c r="BM18" s="619">
        <v>0</v>
      </c>
      <c r="BN18" s="619">
        <v>0</v>
      </c>
      <c r="BO18" s="619">
        <v>0</v>
      </c>
      <c r="BP18" s="619">
        <v>0</v>
      </c>
      <c r="BQ18" s="619">
        <v>0</v>
      </c>
      <c r="BR18" s="619">
        <v>0</v>
      </c>
      <c r="BS18" s="619">
        <v>0</v>
      </c>
      <c r="BT18" s="619">
        <v>0</v>
      </c>
      <c r="BU18" s="619">
        <v>0</v>
      </c>
      <c r="BV18" s="619">
        <v>0</v>
      </c>
      <c r="BW18" s="619">
        <v>0</v>
      </c>
      <c r="BX18" s="619">
        <v>0</v>
      </c>
      <c r="BY18" s="619">
        <v>0</v>
      </c>
      <c r="BZ18" s="619">
        <v>0</v>
      </c>
      <c r="CA18" s="619">
        <v>0</v>
      </c>
      <c r="CB18" s="619">
        <v>0</v>
      </c>
      <c r="CC18" s="619">
        <v>0</v>
      </c>
      <c r="CD18" s="619">
        <v>0</v>
      </c>
      <c r="CE18" s="619">
        <v>0</v>
      </c>
      <c r="CF18" s="619">
        <v>0</v>
      </c>
      <c r="CG18" s="619">
        <v>0</v>
      </c>
      <c r="CH18" s="619">
        <v>0</v>
      </c>
      <c r="CI18" s="619">
        <v>0</v>
      </c>
      <c r="CJ18" s="619">
        <v>0</v>
      </c>
      <c r="CK18" s="619">
        <v>0</v>
      </c>
      <c r="CL18" s="619">
        <v>0</v>
      </c>
      <c r="CM18" s="619">
        <v>0</v>
      </c>
      <c r="CN18" s="619">
        <v>0</v>
      </c>
      <c r="CO18" s="619">
        <v>0</v>
      </c>
      <c r="CP18" s="619">
        <v>0</v>
      </c>
      <c r="CQ18" s="619">
        <v>0</v>
      </c>
      <c r="CR18" s="619">
        <v>0</v>
      </c>
      <c r="CS18" s="619">
        <v>0</v>
      </c>
      <c r="CT18" s="619">
        <v>0</v>
      </c>
      <c r="CU18" s="619">
        <v>0</v>
      </c>
      <c r="CV18" s="619">
        <v>0</v>
      </c>
      <c r="CW18" s="619">
        <v>0</v>
      </c>
      <c r="CX18" s="619">
        <v>0</v>
      </c>
      <c r="CY18" s="619">
        <v>0</v>
      </c>
      <c r="CZ18" s="619">
        <v>0</v>
      </c>
      <c r="DA18" s="619">
        <v>0</v>
      </c>
      <c r="DB18" s="619">
        <v>0</v>
      </c>
      <c r="DC18" s="619">
        <v>0</v>
      </c>
      <c r="DD18" s="619">
        <v>0</v>
      </c>
      <c r="DE18" s="619">
        <v>0</v>
      </c>
      <c r="DF18" s="619">
        <v>0</v>
      </c>
      <c r="DG18" s="619">
        <v>0</v>
      </c>
      <c r="DH18" s="619">
        <v>0</v>
      </c>
      <c r="DI18" s="619">
        <v>0</v>
      </c>
      <c r="DJ18" s="619">
        <v>0</v>
      </c>
      <c r="DK18" s="619">
        <v>0</v>
      </c>
      <c r="DL18" s="619">
        <v>0</v>
      </c>
      <c r="DM18" s="619">
        <v>0</v>
      </c>
      <c r="DN18" s="619">
        <v>0</v>
      </c>
      <c r="DO18" s="619">
        <v>0</v>
      </c>
      <c r="DP18" s="619">
        <v>0</v>
      </c>
      <c r="DQ18" s="619">
        <v>0</v>
      </c>
      <c r="DR18" s="619">
        <v>0</v>
      </c>
      <c r="DS18" s="619">
        <v>0</v>
      </c>
      <c r="DT18" s="619">
        <v>0</v>
      </c>
      <c r="DU18" s="619">
        <v>0</v>
      </c>
      <c r="DV18" s="619">
        <v>0</v>
      </c>
      <c r="DW18" s="619">
        <v>0</v>
      </c>
      <c r="DX18" s="619">
        <v>0</v>
      </c>
      <c r="DY18" s="619">
        <v>0</v>
      </c>
      <c r="DZ18" s="619">
        <v>0</v>
      </c>
      <c r="EA18" s="619">
        <v>0</v>
      </c>
      <c r="EB18" s="619">
        <v>0</v>
      </c>
      <c r="EC18" s="619">
        <v>0</v>
      </c>
      <c r="ED18" s="619">
        <v>0</v>
      </c>
      <c r="EE18" s="619">
        <v>0</v>
      </c>
      <c r="EF18" s="619">
        <v>0</v>
      </c>
      <c r="EG18" s="619">
        <v>0</v>
      </c>
      <c r="EH18" s="619">
        <v>0</v>
      </c>
      <c r="EI18" s="619">
        <v>0</v>
      </c>
      <c r="EJ18" s="619">
        <v>0</v>
      </c>
      <c r="EK18" s="619">
        <v>0</v>
      </c>
      <c r="EL18" s="619">
        <v>9114219</v>
      </c>
      <c r="EM18" s="619">
        <v>9681</v>
      </c>
      <c r="EN18" s="619">
        <v>401557</v>
      </c>
      <c r="EO18" s="619">
        <v>27585</v>
      </c>
      <c r="EP18" s="619">
        <v>166345</v>
      </c>
      <c r="EQ18" s="619">
        <v>135649</v>
      </c>
      <c r="ER18" s="619">
        <v>1775410</v>
      </c>
      <c r="ES18" s="619">
        <v>10218</v>
      </c>
      <c r="ET18" s="619">
        <v>0</v>
      </c>
      <c r="EU18" s="619">
        <v>49817</v>
      </c>
      <c r="EV18" s="619">
        <v>555075</v>
      </c>
      <c r="EW18" s="619">
        <v>3069</v>
      </c>
      <c r="EX18" s="619">
        <v>3152112</v>
      </c>
      <c r="EY18" s="619">
        <v>4320</v>
      </c>
      <c r="EZ18" s="619">
        <v>0</v>
      </c>
      <c r="FA18" s="619">
        <v>1324</v>
      </c>
      <c r="FB18" s="619">
        <v>9208</v>
      </c>
      <c r="FC18" s="619">
        <v>279443</v>
      </c>
      <c r="FD18" s="619">
        <v>1557120</v>
      </c>
      <c r="FE18" s="619">
        <v>16899</v>
      </c>
      <c r="FF18" s="619">
        <v>0</v>
      </c>
      <c r="FG18" s="619">
        <v>18898</v>
      </c>
      <c r="FH18" s="619">
        <v>0</v>
      </c>
      <c r="FI18" s="619">
        <v>24008</v>
      </c>
      <c r="FJ18" s="619">
        <v>188865</v>
      </c>
      <c r="FK18" s="619">
        <v>0</v>
      </c>
      <c r="FL18" s="619">
        <v>0</v>
      </c>
      <c r="FM18" s="619">
        <v>15990</v>
      </c>
      <c r="FN18" s="619">
        <v>22785</v>
      </c>
      <c r="FO18" s="619">
        <v>37130</v>
      </c>
      <c r="FP18" s="619">
        <v>91458</v>
      </c>
      <c r="FQ18" s="619">
        <v>0</v>
      </c>
      <c r="FR18" s="619">
        <v>0</v>
      </c>
      <c r="FS18" s="619">
        <v>-1517</v>
      </c>
      <c r="FT18" s="619">
        <v>0</v>
      </c>
      <c r="FU18" s="619">
        <v>0</v>
      </c>
      <c r="FV18" s="619">
        <v>0</v>
      </c>
      <c r="FW18" s="619">
        <v>0</v>
      </c>
      <c r="FX18" s="619">
        <v>0</v>
      </c>
      <c r="FY18" s="619">
        <v>0</v>
      </c>
      <c r="FZ18" s="619">
        <v>0</v>
      </c>
      <c r="GA18" s="619">
        <v>0</v>
      </c>
      <c r="GB18" s="619">
        <v>0</v>
      </c>
      <c r="GC18" s="619">
        <v>0</v>
      </c>
      <c r="GD18" s="619">
        <v>0</v>
      </c>
      <c r="GE18" s="619">
        <v>0</v>
      </c>
      <c r="GF18" s="619">
        <v>0</v>
      </c>
      <c r="GG18" s="619">
        <v>0</v>
      </c>
      <c r="GH18" s="622">
        <v>0</v>
      </c>
      <c r="GI18" s="622">
        <v>0</v>
      </c>
      <c r="GJ18" s="622">
        <v>0</v>
      </c>
      <c r="GK18" s="622">
        <v>0</v>
      </c>
      <c r="GL18" s="622">
        <v>0</v>
      </c>
      <c r="GM18" s="622">
        <v>0</v>
      </c>
      <c r="GN18" s="622">
        <v>0</v>
      </c>
      <c r="GO18" s="622">
        <v>0</v>
      </c>
      <c r="GP18" s="622">
        <v>0</v>
      </c>
      <c r="GQ18" s="622">
        <v>0</v>
      </c>
      <c r="GR18" s="622">
        <v>0</v>
      </c>
      <c r="GS18" s="622">
        <v>0</v>
      </c>
      <c r="GT18" s="619">
        <v>112071149</v>
      </c>
      <c r="GU18" s="619">
        <v>36702494</v>
      </c>
      <c r="GV18" s="619">
        <v>233992434</v>
      </c>
      <c r="GX18" s="250" t="s">
        <v>839</v>
      </c>
      <c r="GY18" s="625" t="s">
        <v>727</v>
      </c>
      <c r="GZ18" s="250" t="s">
        <v>728</v>
      </c>
    </row>
    <row r="19" spans="1:208" s="250" customFormat="1" ht="30.75" thickBot="1">
      <c r="A19" s="603">
        <v>470</v>
      </c>
      <c r="B19" s="604" t="s">
        <v>338</v>
      </c>
      <c r="C19" s="603" t="s">
        <v>339</v>
      </c>
      <c r="D19" s="623">
        <v>938435564</v>
      </c>
      <c r="E19" s="620">
        <v>412</v>
      </c>
      <c r="F19" s="621" t="s">
        <v>661</v>
      </c>
      <c r="G19" s="619">
        <v>0</v>
      </c>
      <c r="H19" s="619">
        <v>186689</v>
      </c>
      <c r="I19" s="619">
        <v>37886011</v>
      </c>
      <c r="J19" s="619">
        <v>4415178</v>
      </c>
      <c r="K19" s="619">
        <v>1790516</v>
      </c>
      <c r="L19" s="619">
        <v>0</v>
      </c>
      <c r="M19" s="619">
        <v>0</v>
      </c>
      <c r="N19" s="619">
        <v>4752073</v>
      </c>
      <c r="O19" s="619">
        <v>1035197</v>
      </c>
      <c r="P19" s="619">
        <v>0</v>
      </c>
      <c r="Q19" s="619">
        <v>0</v>
      </c>
      <c r="R19" s="619">
        <v>0</v>
      </c>
      <c r="S19" s="619">
        <v>0</v>
      </c>
      <c r="T19" s="619">
        <v>0</v>
      </c>
      <c r="U19" s="619">
        <v>0</v>
      </c>
      <c r="V19" s="619">
        <v>9477502</v>
      </c>
      <c r="W19" s="619">
        <v>6906785</v>
      </c>
      <c r="X19" s="619">
        <v>1462170</v>
      </c>
      <c r="Y19" s="619">
        <v>2864199</v>
      </c>
      <c r="Z19" s="619">
        <v>12471</v>
      </c>
      <c r="AA19" s="619">
        <v>787550</v>
      </c>
      <c r="AB19" s="619">
        <v>0</v>
      </c>
      <c r="AC19" s="619">
        <v>0</v>
      </c>
      <c r="AD19" s="619">
        <v>0</v>
      </c>
      <c r="AE19" s="619">
        <v>0</v>
      </c>
      <c r="AF19" s="619">
        <v>0</v>
      </c>
      <c r="AG19" s="619">
        <v>0</v>
      </c>
      <c r="AH19" s="619">
        <v>0</v>
      </c>
      <c r="AI19" s="619">
        <v>0</v>
      </c>
      <c r="AJ19" s="619">
        <v>0</v>
      </c>
      <c r="AK19" s="619">
        <v>0</v>
      </c>
      <c r="AL19" s="619">
        <v>0</v>
      </c>
      <c r="AM19" s="619">
        <v>0</v>
      </c>
      <c r="AN19" s="619">
        <v>0</v>
      </c>
      <c r="AO19" s="619">
        <v>0</v>
      </c>
      <c r="AP19" s="619">
        <v>0</v>
      </c>
      <c r="AQ19" s="619">
        <v>0</v>
      </c>
      <c r="AR19" s="619">
        <v>0</v>
      </c>
      <c r="AS19" s="619">
        <v>0</v>
      </c>
      <c r="AT19" s="619">
        <v>0</v>
      </c>
      <c r="AU19" s="619">
        <v>0</v>
      </c>
      <c r="AV19" s="619">
        <v>0</v>
      </c>
      <c r="AW19" s="619">
        <v>0</v>
      </c>
      <c r="AX19" s="619">
        <v>0</v>
      </c>
      <c r="AY19" s="619">
        <v>0</v>
      </c>
      <c r="AZ19" s="619">
        <v>3499548</v>
      </c>
      <c r="BA19" s="619">
        <v>7338629</v>
      </c>
      <c r="BB19" s="619">
        <v>1874122</v>
      </c>
      <c r="BC19" s="619">
        <v>5630507</v>
      </c>
      <c r="BD19" s="619">
        <v>357015</v>
      </c>
      <c r="BE19" s="619">
        <v>2859260</v>
      </c>
      <c r="BF19" s="619">
        <v>0</v>
      </c>
      <c r="BG19" s="619">
        <v>0</v>
      </c>
      <c r="BH19" s="619">
        <v>0</v>
      </c>
      <c r="BI19" s="619">
        <v>0</v>
      </c>
      <c r="BJ19" s="619">
        <v>0</v>
      </c>
      <c r="BK19" s="619">
        <v>0</v>
      </c>
      <c r="BL19" s="619">
        <v>0</v>
      </c>
      <c r="BM19" s="619">
        <v>0</v>
      </c>
      <c r="BN19" s="619">
        <v>0</v>
      </c>
      <c r="BO19" s="619">
        <v>0</v>
      </c>
      <c r="BP19" s="619">
        <v>0</v>
      </c>
      <c r="BQ19" s="619">
        <v>0</v>
      </c>
      <c r="BR19" s="619">
        <v>0</v>
      </c>
      <c r="BS19" s="619">
        <v>0</v>
      </c>
      <c r="BT19" s="619">
        <v>0</v>
      </c>
      <c r="BU19" s="619">
        <v>0</v>
      </c>
      <c r="BV19" s="619">
        <v>0</v>
      </c>
      <c r="BW19" s="619">
        <v>0</v>
      </c>
      <c r="BX19" s="619">
        <v>27879</v>
      </c>
      <c r="BY19" s="619">
        <v>8497</v>
      </c>
      <c r="BZ19" s="619">
        <v>0</v>
      </c>
      <c r="CA19" s="619">
        <v>1016</v>
      </c>
      <c r="CB19" s="619">
        <v>18905</v>
      </c>
      <c r="CC19" s="619">
        <v>45223</v>
      </c>
      <c r="CD19" s="619">
        <v>0</v>
      </c>
      <c r="CE19" s="619">
        <v>0</v>
      </c>
      <c r="CF19" s="619">
        <v>0</v>
      </c>
      <c r="CG19" s="619">
        <v>0</v>
      </c>
      <c r="CH19" s="619">
        <v>0</v>
      </c>
      <c r="CI19" s="619">
        <v>0</v>
      </c>
      <c r="CJ19" s="619">
        <v>0</v>
      </c>
      <c r="CK19" s="619">
        <v>0</v>
      </c>
      <c r="CL19" s="619">
        <v>0</v>
      </c>
      <c r="CM19" s="619">
        <v>0</v>
      </c>
      <c r="CN19" s="619">
        <v>0</v>
      </c>
      <c r="CO19" s="619">
        <v>0</v>
      </c>
      <c r="CP19" s="619">
        <v>38543</v>
      </c>
      <c r="CQ19" s="619">
        <v>711968</v>
      </c>
      <c r="CR19" s="619">
        <v>0</v>
      </c>
      <c r="CS19" s="619">
        <v>119995</v>
      </c>
      <c r="CT19" s="619">
        <v>0</v>
      </c>
      <c r="CU19" s="619">
        <v>49921</v>
      </c>
      <c r="CV19" s="619">
        <v>0</v>
      </c>
      <c r="CW19" s="619">
        <v>0</v>
      </c>
      <c r="CX19" s="619">
        <v>0</v>
      </c>
      <c r="CY19" s="619">
        <v>0</v>
      </c>
      <c r="CZ19" s="619">
        <v>0</v>
      </c>
      <c r="DA19" s="619">
        <v>0</v>
      </c>
      <c r="DB19" s="619">
        <v>0</v>
      </c>
      <c r="DC19" s="619">
        <v>0</v>
      </c>
      <c r="DD19" s="619">
        <v>0</v>
      </c>
      <c r="DE19" s="619">
        <v>0</v>
      </c>
      <c r="DF19" s="619">
        <v>0</v>
      </c>
      <c r="DG19" s="619">
        <v>0</v>
      </c>
      <c r="DH19" s="619">
        <v>0</v>
      </c>
      <c r="DI19" s="619">
        <v>0</v>
      </c>
      <c r="DJ19" s="619">
        <v>0</v>
      </c>
      <c r="DK19" s="619">
        <v>0</v>
      </c>
      <c r="DL19" s="619">
        <v>0</v>
      </c>
      <c r="DM19" s="619">
        <v>0</v>
      </c>
      <c r="DN19" s="619">
        <v>0</v>
      </c>
      <c r="DO19" s="619">
        <v>0</v>
      </c>
      <c r="DP19" s="619">
        <v>0</v>
      </c>
      <c r="DQ19" s="619">
        <v>0</v>
      </c>
      <c r="DR19" s="619">
        <v>0</v>
      </c>
      <c r="DS19" s="619">
        <v>0</v>
      </c>
      <c r="DT19" s="619">
        <v>0</v>
      </c>
      <c r="DU19" s="619">
        <v>0</v>
      </c>
      <c r="DV19" s="619">
        <v>0</v>
      </c>
      <c r="DW19" s="619">
        <v>0</v>
      </c>
      <c r="DX19" s="619">
        <v>0</v>
      </c>
      <c r="DY19" s="619">
        <v>0</v>
      </c>
      <c r="DZ19" s="619">
        <v>0</v>
      </c>
      <c r="EA19" s="619">
        <v>0</v>
      </c>
      <c r="EB19" s="619">
        <v>0</v>
      </c>
      <c r="EC19" s="619">
        <v>0</v>
      </c>
      <c r="ED19" s="619">
        <v>0</v>
      </c>
      <c r="EE19" s="619">
        <v>0</v>
      </c>
      <c r="EF19" s="619">
        <v>0</v>
      </c>
      <c r="EG19" s="619">
        <v>0</v>
      </c>
      <c r="EH19" s="619">
        <v>0</v>
      </c>
      <c r="EI19" s="619">
        <v>0</v>
      </c>
      <c r="EJ19" s="619">
        <v>0</v>
      </c>
      <c r="EK19" s="619">
        <v>0</v>
      </c>
      <c r="EL19" s="619">
        <v>2526786</v>
      </c>
      <c r="EM19" s="619">
        <v>3015368</v>
      </c>
      <c r="EN19" s="619">
        <v>141180</v>
      </c>
      <c r="EO19" s="619">
        <v>1799763</v>
      </c>
      <c r="EP19" s="619">
        <v>-296</v>
      </c>
      <c r="EQ19" s="619">
        <v>575966</v>
      </c>
      <c r="ER19" s="619">
        <v>3242351</v>
      </c>
      <c r="ES19" s="619">
        <v>7777252</v>
      </c>
      <c r="ET19" s="619">
        <v>3173233</v>
      </c>
      <c r="EU19" s="619">
        <v>2824532</v>
      </c>
      <c r="EV19" s="619">
        <v>31170</v>
      </c>
      <c r="EW19" s="619">
        <v>1024128</v>
      </c>
      <c r="EX19" s="619">
        <v>3069517</v>
      </c>
      <c r="EY19" s="619">
        <v>5794386</v>
      </c>
      <c r="EZ19" s="619">
        <v>0</v>
      </c>
      <c r="FA19" s="619">
        <v>2404027</v>
      </c>
      <c r="FB19" s="619">
        <v>38905</v>
      </c>
      <c r="FC19" s="619">
        <v>319488</v>
      </c>
      <c r="FD19" s="619">
        <v>143321</v>
      </c>
      <c r="FE19" s="619">
        <v>1366408</v>
      </c>
      <c r="FF19" s="619">
        <v>0</v>
      </c>
      <c r="FG19" s="619">
        <v>1537988</v>
      </c>
      <c r="FH19" s="619">
        <v>61852</v>
      </c>
      <c r="FI19" s="619">
        <v>178026</v>
      </c>
      <c r="FJ19" s="619">
        <v>1655229</v>
      </c>
      <c r="FK19" s="619">
        <v>2150582</v>
      </c>
      <c r="FL19" s="619">
        <v>141180</v>
      </c>
      <c r="FM19" s="619">
        <v>1074240</v>
      </c>
      <c r="FN19" s="619">
        <v>0</v>
      </c>
      <c r="FO19" s="619">
        <v>244060</v>
      </c>
      <c r="FP19" s="619">
        <v>0</v>
      </c>
      <c r="FQ19" s="619">
        <v>0</v>
      </c>
      <c r="FR19" s="619">
        <v>0</v>
      </c>
      <c r="FS19" s="619">
        <v>0</v>
      </c>
      <c r="FT19" s="619">
        <v>0</v>
      </c>
      <c r="FU19" s="619">
        <v>0</v>
      </c>
      <c r="FV19" s="619">
        <v>1995</v>
      </c>
      <c r="FW19" s="619">
        <v>0</v>
      </c>
      <c r="FX19" s="619">
        <v>0</v>
      </c>
      <c r="FY19" s="619">
        <v>0</v>
      </c>
      <c r="FZ19" s="619">
        <v>0</v>
      </c>
      <c r="GA19" s="619">
        <v>0</v>
      </c>
      <c r="GB19" s="619">
        <v>0</v>
      </c>
      <c r="GC19" s="619">
        <v>0</v>
      </c>
      <c r="GD19" s="619">
        <v>0</v>
      </c>
      <c r="GE19" s="619">
        <v>0</v>
      </c>
      <c r="GF19" s="619">
        <v>0</v>
      </c>
      <c r="GG19" s="619">
        <v>0</v>
      </c>
      <c r="GH19" s="622">
        <v>0</v>
      </c>
      <c r="GI19" s="622">
        <v>0</v>
      </c>
      <c r="GJ19" s="622">
        <v>0</v>
      </c>
      <c r="GK19" s="622">
        <v>0</v>
      </c>
      <c r="GL19" s="622">
        <v>0</v>
      </c>
      <c r="GM19" s="622">
        <v>0</v>
      </c>
      <c r="GN19" s="622">
        <v>0</v>
      </c>
      <c r="GO19" s="622">
        <v>0</v>
      </c>
      <c r="GP19" s="622">
        <v>0</v>
      </c>
      <c r="GQ19" s="622">
        <v>0</v>
      </c>
      <c r="GR19" s="622">
        <v>0</v>
      </c>
      <c r="GS19" s="622">
        <v>0</v>
      </c>
      <c r="GT19" s="619">
        <v>202766858</v>
      </c>
      <c r="GU19" s="619">
        <v>39281787</v>
      </c>
      <c r="GV19" s="619">
        <v>555916501</v>
      </c>
      <c r="GX19" s="250" t="s">
        <v>679</v>
      </c>
      <c r="GY19" s="250" t="s">
        <v>836</v>
      </c>
      <c r="GZ19" s="250" t="s">
        <v>680</v>
      </c>
    </row>
    <row r="20" spans="1:208" s="250" customFormat="1" ht="30.75" thickBot="1">
      <c r="A20" s="603">
        <v>480</v>
      </c>
      <c r="B20" s="604" t="s">
        <v>527</v>
      </c>
      <c r="C20" s="603" t="s">
        <v>502</v>
      </c>
      <c r="D20" s="250">
        <v>366971964</v>
      </c>
      <c r="E20" s="626">
        <v>862</v>
      </c>
      <c r="F20" s="627" t="s">
        <v>661</v>
      </c>
      <c r="G20" s="250">
        <v>0</v>
      </c>
      <c r="H20" s="250">
        <v>0</v>
      </c>
      <c r="I20" s="250">
        <v>9418560</v>
      </c>
      <c r="J20" s="250">
        <v>785038</v>
      </c>
      <c r="K20" s="250">
        <v>43075</v>
      </c>
      <c r="L20" s="250">
        <v>0</v>
      </c>
      <c r="M20" s="250">
        <v>0</v>
      </c>
      <c r="N20" s="250">
        <v>489469</v>
      </c>
      <c r="O20" s="250">
        <v>0</v>
      </c>
      <c r="P20" s="250">
        <v>0</v>
      </c>
      <c r="Q20" s="250">
        <v>0</v>
      </c>
      <c r="R20" s="250">
        <v>0</v>
      </c>
      <c r="S20" s="250">
        <v>0</v>
      </c>
      <c r="T20" s="250">
        <v>0</v>
      </c>
      <c r="U20" s="250">
        <v>0</v>
      </c>
      <c r="V20" s="250">
        <v>565613</v>
      </c>
      <c r="W20" s="250">
        <v>619022</v>
      </c>
      <c r="X20" s="250">
        <v>511102</v>
      </c>
      <c r="Y20" s="250">
        <v>450219</v>
      </c>
      <c r="Z20" s="250">
        <v>2611</v>
      </c>
      <c r="AA20" s="250">
        <v>193276</v>
      </c>
      <c r="AB20" s="250">
        <v>0</v>
      </c>
      <c r="AC20" s="250">
        <v>0</v>
      </c>
      <c r="AD20" s="250">
        <v>0</v>
      </c>
      <c r="AE20" s="250">
        <v>0</v>
      </c>
      <c r="AF20" s="250">
        <v>0</v>
      </c>
      <c r="AG20" s="250">
        <v>0</v>
      </c>
      <c r="AH20" s="250">
        <v>0</v>
      </c>
      <c r="AI20" s="250">
        <v>0</v>
      </c>
      <c r="AJ20" s="250">
        <v>0</v>
      </c>
      <c r="AK20" s="250">
        <v>0</v>
      </c>
      <c r="AL20" s="250">
        <v>0</v>
      </c>
      <c r="AM20" s="250">
        <v>0</v>
      </c>
      <c r="AN20" s="250">
        <v>0</v>
      </c>
      <c r="AO20" s="250">
        <v>0</v>
      </c>
      <c r="AP20" s="250">
        <v>0</v>
      </c>
      <c r="AQ20" s="250">
        <v>0</v>
      </c>
      <c r="AR20" s="250">
        <v>0</v>
      </c>
      <c r="AS20" s="250">
        <v>0</v>
      </c>
      <c r="AT20" s="250">
        <v>0</v>
      </c>
      <c r="AU20" s="250">
        <v>0</v>
      </c>
      <c r="AV20" s="250">
        <v>0</v>
      </c>
      <c r="AW20" s="250">
        <v>0</v>
      </c>
      <c r="AX20" s="250">
        <v>0</v>
      </c>
      <c r="AY20" s="250">
        <v>0</v>
      </c>
      <c r="AZ20" s="250">
        <v>1109520</v>
      </c>
      <c r="BA20" s="250">
        <v>2898531</v>
      </c>
      <c r="BB20" s="250">
        <v>2421333</v>
      </c>
      <c r="BC20" s="250">
        <v>1012744</v>
      </c>
      <c r="BD20" s="250">
        <v>254392</v>
      </c>
      <c r="BE20" s="250">
        <v>95168</v>
      </c>
      <c r="BF20" s="250">
        <v>0</v>
      </c>
      <c r="BG20" s="250">
        <v>0</v>
      </c>
      <c r="BH20" s="250">
        <v>0</v>
      </c>
      <c r="BI20" s="250">
        <v>0</v>
      </c>
      <c r="BJ20" s="250">
        <v>0</v>
      </c>
      <c r="BK20" s="250">
        <v>0</v>
      </c>
      <c r="BL20" s="250">
        <v>0</v>
      </c>
      <c r="BM20" s="250">
        <v>0</v>
      </c>
      <c r="BN20" s="250">
        <v>0</v>
      </c>
      <c r="BO20" s="250">
        <v>0</v>
      </c>
      <c r="BP20" s="250">
        <v>0</v>
      </c>
      <c r="BQ20" s="250">
        <v>0</v>
      </c>
      <c r="BR20" s="250">
        <v>0</v>
      </c>
      <c r="BS20" s="250">
        <v>0</v>
      </c>
      <c r="BT20" s="250">
        <v>0</v>
      </c>
      <c r="BU20" s="250">
        <v>0</v>
      </c>
      <c r="BV20" s="250">
        <v>0</v>
      </c>
      <c r="BW20" s="250">
        <v>0</v>
      </c>
      <c r="BX20" s="250">
        <v>0</v>
      </c>
      <c r="BY20" s="250">
        <v>0</v>
      </c>
      <c r="BZ20" s="250">
        <v>0</v>
      </c>
      <c r="CA20" s="250">
        <v>2244</v>
      </c>
      <c r="CB20" s="250">
        <v>0</v>
      </c>
      <c r="CC20" s="250">
        <v>0</v>
      </c>
      <c r="CD20" s="250">
        <v>0</v>
      </c>
      <c r="CE20" s="250">
        <v>0</v>
      </c>
      <c r="CF20" s="250">
        <v>0</v>
      </c>
      <c r="CG20" s="250">
        <v>0</v>
      </c>
      <c r="CH20" s="250">
        <v>0</v>
      </c>
      <c r="CI20" s="250">
        <v>0</v>
      </c>
      <c r="CJ20" s="250">
        <v>0</v>
      </c>
      <c r="CK20" s="250">
        <v>0</v>
      </c>
      <c r="CL20" s="250">
        <v>0</v>
      </c>
      <c r="CM20" s="250">
        <v>0</v>
      </c>
      <c r="CN20" s="250">
        <v>0</v>
      </c>
      <c r="CO20" s="250">
        <v>0</v>
      </c>
      <c r="CP20" s="250">
        <v>27470</v>
      </c>
      <c r="CQ20" s="250">
        <v>49224</v>
      </c>
      <c r="CR20" s="250">
        <v>0</v>
      </c>
      <c r="CS20" s="250">
        <v>4567</v>
      </c>
      <c r="CT20" s="250">
        <v>0</v>
      </c>
      <c r="CU20" s="250">
        <v>29637</v>
      </c>
      <c r="CV20" s="250">
        <v>0</v>
      </c>
      <c r="CW20" s="250">
        <v>0</v>
      </c>
      <c r="CX20" s="250">
        <v>0</v>
      </c>
      <c r="CY20" s="250">
        <v>0</v>
      </c>
      <c r="CZ20" s="250">
        <v>0</v>
      </c>
      <c r="DA20" s="250">
        <v>0</v>
      </c>
      <c r="DB20" s="250">
        <v>0</v>
      </c>
      <c r="DC20" s="250">
        <v>0</v>
      </c>
      <c r="DD20" s="250">
        <v>0</v>
      </c>
      <c r="DE20" s="250">
        <v>0</v>
      </c>
      <c r="DF20" s="250">
        <v>0</v>
      </c>
      <c r="DG20" s="250">
        <v>0</v>
      </c>
      <c r="DH20" s="250">
        <v>0</v>
      </c>
      <c r="DI20" s="250">
        <v>0</v>
      </c>
      <c r="DJ20" s="250">
        <v>0</v>
      </c>
      <c r="DK20" s="250">
        <v>0</v>
      </c>
      <c r="DL20" s="250">
        <v>0</v>
      </c>
      <c r="DM20" s="250">
        <v>0</v>
      </c>
      <c r="DN20" s="250">
        <v>0</v>
      </c>
      <c r="DO20" s="250">
        <v>0</v>
      </c>
      <c r="DP20" s="250">
        <v>0</v>
      </c>
      <c r="DQ20" s="250">
        <v>0</v>
      </c>
      <c r="DR20" s="250">
        <v>0</v>
      </c>
      <c r="DS20" s="250">
        <v>0</v>
      </c>
      <c r="DT20" s="250">
        <v>0</v>
      </c>
      <c r="DU20" s="250">
        <v>0</v>
      </c>
      <c r="DV20" s="250">
        <v>0</v>
      </c>
      <c r="DW20" s="250">
        <v>0</v>
      </c>
      <c r="DX20" s="250">
        <v>0</v>
      </c>
      <c r="DY20" s="250">
        <v>0</v>
      </c>
      <c r="DZ20" s="250">
        <v>0</v>
      </c>
      <c r="EA20" s="250">
        <v>0</v>
      </c>
      <c r="EB20" s="250">
        <v>0</v>
      </c>
      <c r="EC20" s="250">
        <v>0</v>
      </c>
      <c r="ED20" s="250">
        <v>0</v>
      </c>
      <c r="EE20" s="250">
        <v>0</v>
      </c>
      <c r="EF20" s="250">
        <v>0</v>
      </c>
      <c r="EG20" s="250">
        <v>0</v>
      </c>
      <c r="EH20" s="250">
        <v>0</v>
      </c>
      <c r="EI20" s="250">
        <v>0</v>
      </c>
      <c r="EJ20" s="250">
        <v>0</v>
      </c>
      <c r="EK20" s="250">
        <v>0</v>
      </c>
      <c r="EL20" s="250">
        <v>0</v>
      </c>
      <c r="EM20" s="250">
        <v>14081</v>
      </c>
      <c r="EN20" s="250">
        <v>0</v>
      </c>
      <c r="EO20" s="250">
        <v>17109</v>
      </c>
      <c r="EP20" s="250">
        <v>0</v>
      </c>
      <c r="EQ20" s="250">
        <v>9998</v>
      </c>
      <c r="ER20" s="250">
        <v>648919</v>
      </c>
      <c r="ES20" s="250">
        <v>562384</v>
      </c>
      <c r="ET20" s="250">
        <v>2699458</v>
      </c>
      <c r="EU20" s="250">
        <v>37176</v>
      </c>
      <c r="EV20" s="250">
        <v>2454</v>
      </c>
      <c r="EW20" s="250">
        <v>85355</v>
      </c>
      <c r="EX20" s="250">
        <v>131971</v>
      </c>
      <c r="EY20" s="250">
        <v>20182</v>
      </c>
      <c r="EZ20" s="250">
        <v>0</v>
      </c>
      <c r="FA20" s="250">
        <v>10206</v>
      </c>
      <c r="FB20" s="250">
        <v>6232</v>
      </c>
      <c r="FC20" s="250">
        <v>0</v>
      </c>
      <c r="FD20" s="250">
        <v>361753</v>
      </c>
      <c r="FE20" s="250">
        <v>33454</v>
      </c>
      <c r="FF20" s="250">
        <v>5788</v>
      </c>
      <c r="FG20" s="250">
        <v>15223</v>
      </c>
      <c r="FH20" s="250">
        <v>10849</v>
      </c>
      <c r="FI20" s="250">
        <v>137780</v>
      </c>
      <c r="FJ20" s="250">
        <v>27470</v>
      </c>
      <c r="FK20" s="250">
        <v>14081</v>
      </c>
      <c r="FL20" s="250">
        <v>0</v>
      </c>
      <c r="FM20" s="250">
        <v>22791</v>
      </c>
      <c r="FN20" s="250">
        <v>1056</v>
      </c>
      <c r="FO20" s="250">
        <v>12647</v>
      </c>
      <c r="FP20" s="250">
        <v>0</v>
      </c>
      <c r="FQ20" s="250">
        <v>0</v>
      </c>
      <c r="FR20" s="250">
        <v>0</v>
      </c>
      <c r="FS20" s="250">
        <v>0</v>
      </c>
      <c r="FT20" s="250">
        <v>0</v>
      </c>
      <c r="FU20" s="250">
        <v>0</v>
      </c>
      <c r="FV20" s="250">
        <v>0</v>
      </c>
      <c r="FW20" s="250">
        <v>0</v>
      </c>
      <c r="FX20" s="250">
        <v>0</v>
      </c>
      <c r="FY20" s="250">
        <v>0</v>
      </c>
      <c r="FZ20" s="250">
        <v>0</v>
      </c>
      <c r="GA20" s="250">
        <v>0</v>
      </c>
      <c r="GB20" s="250">
        <v>0</v>
      </c>
      <c r="GC20" s="250">
        <v>0</v>
      </c>
      <c r="GD20" s="250">
        <v>0</v>
      </c>
      <c r="GE20" s="250">
        <v>0</v>
      </c>
      <c r="GF20" s="250">
        <v>0</v>
      </c>
      <c r="GG20" s="250">
        <v>0</v>
      </c>
      <c r="GH20" s="250">
        <v>0</v>
      </c>
      <c r="GI20" s="250">
        <v>0</v>
      </c>
      <c r="GJ20" s="250">
        <v>0</v>
      </c>
      <c r="GK20" s="250">
        <v>0</v>
      </c>
      <c r="GL20" s="250">
        <v>0</v>
      </c>
      <c r="GM20" s="250">
        <v>0</v>
      </c>
      <c r="GN20" s="250">
        <v>0</v>
      </c>
      <c r="GO20" s="250">
        <v>0</v>
      </c>
      <c r="GP20" s="250">
        <v>0</v>
      </c>
      <c r="GQ20" s="250">
        <v>0</v>
      </c>
      <c r="GR20" s="250">
        <v>0</v>
      </c>
      <c r="GS20" s="250">
        <v>0</v>
      </c>
      <c r="GT20" s="250">
        <v>88835057</v>
      </c>
      <c r="GU20" s="250">
        <v>9398939</v>
      </c>
      <c r="GV20" s="250">
        <v>242865874</v>
      </c>
      <c r="GX20" s="250" t="s">
        <v>677</v>
      </c>
      <c r="GY20" s="250" t="s">
        <v>678</v>
      </c>
      <c r="GZ20" s="250" t="s">
        <v>721</v>
      </c>
    </row>
    <row r="21" spans="1:208" s="250" customFormat="1" ht="30.75" thickBot="1">
      <c r="A21" s="628">
        <v>500</v>
      </c>
      <c r="B21" s="604" t="s">
        <v>581</v>
      </c>
      <c r="C21" s="629" t="s">
        <v>596</v>
      </c>
      <c r="D21" s="250">
        <v>231534813</v>
      </c>
      <c r="E21" s="626">
        <v>203599</v>
      </c>
      <c r="F21" s="627" t="s">
        <v>661</v>
      </c>
      <c r="G21" s="250">
        <v>0</v>
      </c>
      <c r="H21" s="250">
        <v>0</v>
      </c>
      <c r="I21" s="250">
        <v>17373387</v>
      </c>
      <c r="J21" s="250">
        <v>1665623</v>
      </c>
      <c r="K21" s="250">
        <v>3566270</v>
      </c>
      <c r="L21" s="250">
        <v>0</v>
      </c>
      <c r="M21" s="250">
        <v>0</v>
      </c>
      <c r="N21" s="250">
        <v>148056</v>
      </c>
      <c r="O21" s="250">
        <v>718186</v>
      </c>
      <c r="P21" s="250">
        <v>0</v>
      </c>
      <c r="Q21" s="250">
        <v>0</v>
      </c>
      <c r="R21" s="250">
        <v>0</v>
      </c>
      <c r="S21" s="250">
        <v>0</v>
      </c>
      <c r="T21" s="250">
        <v>0</v>
      </c>
      <c r="U21" s="250">
        <v>0</v>
      </c>
      <c r="V21" s="250">
        <v>234644</v>
      </c>
      <c r="W21" s="250">
        <v>0</v>
      </c>
      <c r="X21" s="250">
        <v>0</v>
      </c>
      <c r="Y21" s="250">
        <v>179497</v>
      </c>
      <c r="Z21" s="250">
        <v>0</v>
      </c>
      <c r="AA21" s="250">
        <v>12499</v>
      </c>
      <c r="AB21" s="250">
        <v>0</v>
      </c>
      <c r="AC21" s="250">
        <v>0</v>
      </c>
      <c r="AD21" s="250">
        <v>0</v>
      </c>
      <c r="AE21" s="250">
        <v>0</v>
      </c>
      <c r="AF21" s="250">
        <v>0</v>
      </c>
      <c r="AG21" s="250">
        <v>0</v>
      </c>
      <c r="AH21" s="250">
        <v>0</v>
      </c>
      <c r="AI21" s="250">
        <v>0</v>
      </c>
      <c r="AJ21" s="250">
        <v>0</v>
      </c>
      <c r="AK21" s="250">
        <v>0</v>
      </c>
      <c r="AL21" s="250">
        <v>0</v>
      </c>
      <c r="AM21" s="250">
        <v>0</v>
      </c>
      <c r="AN21" s="250">
        <v>0</v>
      </c>
      <c r="AO21" s="250">
        <v>0</v>
      </c>
      <c r="AP21" s="250">
        <v>0</v>
      </c>
      <c r="AQ21" s="250">
        <v>0</v>
      </c>
      <c r="AR21" s="250">
        <v>0</v>
      </c>
      <c r="AS21" s="250">
        <v>0</v>
      </c>
      <c r="AT21" s="250">
        <v>0</v>
      </c>
      <c r="AU21" s="250">
        <v>0</v>
      </c>
      <c r="AV21" s="250">
        <v>0</v>
      </c>
      <c r="AW21" s="250">
        <v>0</v>
      </c>
      <c r="AX21" s="250">
        <v>0</v>
      </c>
      <c r="AY21" s="250">
        <v>0</v>
      </c>
      <c r="AZ21" s="250">
        <v>4817356</v>
      </c>
      <c r="BA21" s="250">
        <v>4182166</v>
      </c>
      <c r="BB21" s="250">
        <v>405651</v>
      </c>
      <c r="BC21" s="250">
        <v>5315062</v>
      </c>
      <c r="BD21" s="250">
        <v>370625</v>
      </c>
      <c r="BE21" s="250">
        <v>7087780</v>
      </c>
      <c r="BF21" s="250">
        <v>0</v>
      </c>
      <c r="BG21" s="250">
        <v>0</v>
      </c>
      <c r="BH21" s="250">
        <v>0</v>
      </c>
      <c r="BI21" s="250">
        <v>0</v>
      </c>
      <c r="BJ21" s="250">
        <v>0</v>
      </c>
      <c r="BK21" s="250">
        <v>0</v>
      </c>
      <c r="BL21" s="250">
        <v>0</v>
      </c>
      <c r="BM21" s="250">
        <v>0</v>
      </c>
      <c r="BN21" s="250">
        <v>0</v>
      </c>
      <c r="BO21" s="250">
        <v>0</v>
      </c>
      <c r="BP21" s="250">
        <v>0</v>
      </c>
      <c r="BQ21" s="250">
        <v>0</v>
      </c>
      <c r="BR21" s="250">
        <v>0</v>
      </c>
      <c r="BS21" s="250">
        <v>0</v>
      </c>
      <c r="BT21" s="250">
        <v>0</v>
      </c>
      <c r="BU21" s="250">
        <v>0</v>
      </c>
      <c r="BV21" s="250">
        <v>0</v>
      </c>
      <c r="BW21" s="250">
        <v>0</v>
      </c>
      <c r="BX21" s="250">
        <v>0</v>
      </c>
      <c r="BY21" s="250">
        <v>0</v>
      </c>
      <c r="BZ21" s="250">
        <v>0</v>
      </c>
      <c r="CA21" s="250">
        <v>0</v>
      </c>
      <c r="CB21" s="250">
        <v>0</v>
      </c>
      <c r="CC21" s="250">
        <v>0</v>
      </c>
      <c r="CD21" s="250">
        <v>0</v>
      </c>
      <c r="CE21" s="250">
        <v>0</v>
      </c>
      <c r="CF21" s="250">
        <v>0</v>
      </c>
      <c r="CG21" s="250">
        <v>0</v>
      </c>
      <c r="CH21" s="250">
        <v>0</v>
      </c>
      <c r="CI21" s="250">
        <v>0</v>
      </c>
      <c r="CJ21" s="250">
        <v>0</v>
      </c>
      <c r="CK21" s="250">
        <v>0</v>
      </c>
      <c r="CL21" s="250">
        <v>0</v>
      </c>
      <c r="CM21" s="250">
        <v>0</v>
      </c>
      <c r="CN21" s="250">
        <v>0</v>
      </c>
      <c r="CO21" s="250">
        <v>0</v>
      </c>
      <c r="CP21" s="250">
        <v>0</v>
      </c>
      <c r="CQ21" s="250">
        <v>0</v>
      </c>
      <c r="CR21" s="250">
        <v>0</v>
      </c>
      <c r="CS21" s="250">
        <v>0</v>
      </c>
      <c r="CT21" s="250">
        <v>0</v>
      </c>
      <c r="CU21" s="250">
        <v>0</v>
      </c>
      <c r="CV21" s="250">
        <v>0</v>
      </c>
      <c r="CW21" s="250">
        <v>0</v>
      </c>
      <c r="CX21" s="250">
        <v>0</v>
      </c>
      <c r="CY21" s="250">
        <v>0</v>
      </c>
      <c r="CZ21" s="250">
        <v>0</v>
      </c>
      <c r="DA21" s="250">
        <v>0</v>
      </c>
      <c r="DB21" s="250">
        <v>0</v>
      </c>
      <c r="DC21" s="250">
        <v>0</v>
      </c>
      <c r="DD21" s="250">
        <v>0</v>
      </c>
      <c r="DE21" s="250">
        <v>0</v>
      </c>
      <c r="DF21" s="250">
        <v>0</v>
      </c>
      <c r="DG21" s="250">
        <v>0</v>
      </c>
      <c r="DH21" s="250">
        <v>0</v>
      </c>
      <c r="DI21" s="250">
        <v>0</v>
      </c>
      <c r="DJ21" s="250">
        <v>0</v>
      </c>
      <c r="DK21" s="250">
        <v>0</v>
      </c>
      <c r="DL21" s="250">
        <v>0</v>
      </c>
      <c r="DM21" s="250">
        <v>0</v>
      </c>
      <c r="DN21" s="250">
        <v>0</v>
      </c>
      <c r="DO21" s="250">
        <v>0</v>
      </c>
      <c r="DP21" s="250">
        <v>0</v>
      </c>
      <c r="DQ21" s="250">
        <v>0</v>
      </c>
      <c r="DR21" s="250">
        <v>0</v>
      </c>
      <c r="DS21" s="250">
        <v>0</v>
      </c>
      <c r="DT21" s="250">
        <v>0</v>
      </c>
      <c r="DU21" s="250">
        <v>0</v>
      </c>
      <c r="DV21" s="250">
        <v>0</v>
      </c>
      <c r="DW21" s="250">
        <v>0</v>
      </c>
      <c r="DX21" s="250">
        <v>0</v>
      </c>
      <c r="DY21" s="250">
        <v>0</v>
      </c>
      <c r="DZ21" s="250">
        <v>0</v>
      </c>
      <c r="EA21" s="250">
        <v>0</v>
      </c>
      <c r="EB21" s="250">
        <v>0</v>
      </c>
      <c r="EC21" s="250">
        <v>0</v>
      </c>
      <c r="ED21" s="250">
        <v>0</v>
      </c>
      <c r="EE21" s="250">
        <v>0</v>
      </c>
      <c r="EF21" s="250">
        <v>0</v>
      </c>
      <c r="EG21" s="250">
        <v>0</v>
      </c>
      <c r="EH21" s="250">
        <v>0</v>
      </c>
      <c r="EI21" s="250">
        <v>0</v>
      </c>
      <c r="EJ21" s="250">
        <v>0</v>
      </c>
      <c r="EK21" s="250">
        <v>0</v>
      </c>
      <c r="EL21" s="250">
        <v>137936</v>
      </c>
      <c r="EM21" s="250">
        <v>0</v>
      </c>
      <c r="EN21" s="250">
        <v>0</v>
      </c>
      <c r="EO21" s="250">
        <v>0</v>
      </c>
      <c r="EP21" s="250">
        <v>0</v>
      </c>
      <c r="EQ21" s="250">
        <v>0</v>
      </c>
      <c r="ER21" s="250">
        <v>-194</v>
      </c>
      <c r="ES21" s="250">
        <v>0</v>
      </c>
      <c r="ET21" s="250">
        <v>0</v>
      </c>
      <c r="EU21" s="250">
        <v>0</v>
      </c>
      <c r="EV21" s="250">
        <v>0</v>
      </c>
      <c r="EW21" s="250">
        <v>0</v>
      </c>
      <c r="EX21" s="250">
        <v>0</v>
      </c>
      <c r="EY21" s="250">
        <v>0</v>
      </c>
      <c r="EZ21" s="250">
        <v>0</v>
      </c>
      <c r="FA21" s="250">
        <v>0</v>
      </c>
      <c r="FB21" s="250">
        <v>0</v>
      </c>
      <c r="FC21" s="250">
        <v>0</v>
      </c>
      <c r="FD21" s="250">
        <v>0</v>
      </c>
      <c r="FE21" s="250">
        <v>0</v>
      </c>
      <c r="FF21" s="250">
        <v>401481</v>
      </c>
      <c r="FG21" s="250">
        <v>0</v>
      </c>
      <c r="FH21" s="250">
        <v>0</v>
      </c>
      <c r="FI21" s="250">
        <v>0</v>
      </c>
      <c r="FJ21" s="250">
        <v>396881</v>
      </c>
      <c r="FK21" s="250">
        <v>0</v>
      </c>
      <c r="FL21" s="250">
        <v>0</v>
      </c>
      <c r="FM21" s="250">
        <v>0</v>
      </c>
      <c r="FN21" s="250">
        <v>0</v>
      </c>
      <c r="FO21" s="250">
        <v>738278</v>
      </c>
      <c r="FP21" s="250">
        <v>0</v>
      </c>
      <c r="FQ21" s="250">
        <v>0</v>
      </c>
      <c r="FR21" s="250">
        <v>0</v>
      </c>
      <c r="FS21" s="250">
        <v>0</v>
      </c>
      <c r="FT21" s="250">
        <v>0</v>
      </c>
      <c r="FU21" s="250">
        <v>0</v>
      </c>
      <c r="FV21" s="250">
        <v>0</v>
      </c>
      <c r="FW21" s="250">
        <v>0</v>
      </c>
      <c r="FX21" s="250">
        <v>0</v>
      </c>
      <c r="FY21" s="250">
        <v>0</v>
      </c>
      <c r="FZ21" s="250">
        <v>0</v>
      </c>
      <c r="GA21" s="250">
        <v>0</v>
      </c>
      <c r="GB21" s="250">
        <v>0</v>
      </c>
      <c r="GC21" s="250">
        <v>0</v>
      </c>
      <c r="GD21" s="250">
        <v>0</v>
      </c>
      <c r="GE21" s="250">
        <v>0</v>
      </c>
      <c r="GF21" s="250">
        <v>0</v>
      </c>
      <c r="GG21" s="250">
        <v>0</v>
      </c>
      <c r="GH21" s="250">
        <v>0</v>
      </c>
      <c r="GI21" s="250">
        <v>0</v>
      </c>
      <c r="GJ21" s="250">
        <v>0</v>
      </c>
      <c r="GK21" s="250">
        <v>0</v>
      </c>
      <c r="GL21" s="250">
        <v>0</v>
      </c>
      <c r="GM21" s="250">
        <v>0</v>
      </c>
      <c r="GN21" s="250">
        <v>0</v>
      </c>
      <c r="GO21" s="250">
        <v>0</v>
      </c>
      <c r="GP21" s="250">
        <v>0</v>
      </c>
      <c r="GQ21" s="250">
        <v>0</v>
      </c>
      <c r="GR21" s="250">
        <v>0</v>
      </c>
      <c r="GS21" s="250">
        <v>0</v>
      </c>
      <c r="GT21" s="250">
        <v>43068117</v>
      </c>
      <c r="GU21" s="250">
        <v>20221471</v>
      </c>
      <c r="GV21" s="250">
        <v>120290442</v>
      </c>
      <c r="GX21" s="250" t="s">
        <v>692</v>
      </c>
      <c r="GY21" s="250" t="s">
        <v>693</v>
      </c>
      <c r="GZ21" s="250" t="s">
        <v>694</v>
      </c>
    </row>
    <row r="22" spans="1:208" s="250" customFormat="1" ht="30.75" thickBot="1">
      <c r="A22" s="628">
        <v>510</v>
      </c>
      <c r="B22" s="604" t="s">
        <v>580</v>
      </c>
      <c r="C22" s="629" t="s">
        <v>595</v>
      </c>
      <c r="D22" s="250">
        <v>328766859</v>
      </c>
      <c r="E22" s="626">
        <v>203658</v>
      </c>
      <c r="F22" s="627" t="s">
        <v>661</v>
      </c>
      <c r="G22" s="250">
        <v>0</v>
      </c>
      <c r="H22" s="250">
        <v>0</v>
      </c>
      <c r="I22" s="250">
        <v>32132772</v>
      </c>
      <c r="J22" s="250">
        <v>2724345</v>
      </c>
      <c r="K22" s="250">
        <v>251680</v>
      </c>
      <c r="L22" s="250">
        <v>589693</v>
      </c>
      <c r="M22" s="250">
        <v>0</v>
      </c>
      <c r="N22" s="250">
        <v>913047</v>
      </c>
      <c r="O22" s="250">
        <v>2040596</v>
      </c>
      <c r="P22" s="250">
        <v>0</v>
      </c>
      <c r="Q22" s="250">
        <v>0</v>
      </c>
      <c r="R22" s="250">
        <v>0</v>
      </c>
      <c r="S22" s="250">
        <v>0</v>
      </c>
      <c r="T22" s="250">
        <v>0</v>
      </c>
      <c r="U22" s="250">
        <v>0</v>
      </c>
      <c r="V22" s="250">
        <v>0</v>
      </c>
      <c r="W22" s="250">
        <v>0</v>
      </c>
      <c r="X22" s="250">
        <v>0</v>
      </c>
      <c r="Y22" s="250">
        <v>34816</v>
      </c>
      <c r="Z22" s="250">
        <v>0</v>
      </c>
      <c r="AA22" s="250">
        <v>0</v>
      </c>
      <c r="AB22" s="250">
        <v>0</v>
      </c>
      <c r="AC22" s="250">
        <v>0</v>
      </c>
      <c r="AD22" s="250">
        <v>0</v>
      </c>
      <c r="AE22" s="250">
        <v>0</v>
      </c>
      <c r="AF22" s="250">
        <v>0</v>
      </c>
      <c r="AG22" s="250">
        <v>0</v>
      </c>
      <c r="AH22" s="250">
        <v>0</v>
      </c>
      <c r="AI22" s="250">
        <v>0</v>
      </c>
      <c r="AJ22" s="250">
        <v>0</v>
      </c>
      <c r="AK22" s="250">
        <v>0</v>
      </c>
      <c r="AL22" s="250">
        <v>0</v>
      </c>
      <c r="AM22" s="250">
        <v>0</v>
      </c>
      <c r="AN22" s="250">
        <v>0</v>
      </c>
      <c r="AO22" s="250">
        <v>0</v>
      </c>
      <c r="AP22" s="250">
        <v>0</v>
      </c>
      <c r="AQ22" s="250">
        <v>0</v>
      </c>
      <c r="AR22" s="250">
        <v>0</v>
      </c>
      <c r="AS22" s="250">
        <v>0</v>
      </c>
      <c r="AT22" s="250">
        <v>0</v>
      </c>
      <c r="AU22" s="250">
        <v>0</v>
      </c>
      <c r="AV22" s="250">
        <v>0</v>
      </c>
      <c r="AW22" s="250">
        <v>0</v>
      </c>
      <c r="AX22" s="250">
        <v>0</v>
      </c>
      <c r="AY22" s="250">
        <v>0</v>
      </c>
      <c r="AZ22" s="250">
        <v>8385526</v>
      </c>
      <c r="BA22" s="250">
        <v>75000</v>
      </c>
      <c r="BB22" s="250">
        <v>2515534</v>
      </c>
      <c r="BC22" s="250">
        <v>13895107</v>
      </c>
      <c r="BD22" s="250">
        <v>4674662</v>
      </c>
      <c r="BE22" s="250">
        <v>5854211</v>
      </c>
      <c r="BF22" s="250">
        <v>0</v>
      </c>
      <c r="BG22" s="250">
        <v>0</v>
      </c>
      <c r="BH22" s="250">
        <v>0</v>
      </c>
      <c r="BI22" s="250">
        <v>0</v>
      </c>
      <c r="BJ22" s="250">
        <v>0</v>
      </c>
      <c r="BK22" s="250">
        <v>0</v>
      </c>
      <c r="BL22" s="250">
        <v>0</v>
      </c>
      <c r="BM22" s="250">
        <v>0</v>
      </c>
      <c r="BN22" s="250">
        <v>0</v>
      </c>
      <c r="BO22" s="250">
        <v>0</v>
      </c>
      <c r="BP22" s="250">
        <v>0</v>
      </c>
      <c r="BQ22" s="250">
        <v>0</v>
      </c>
      <c r="BR22" s="250">
        <v>0</v>
      </c>
      <c r="BS22" s="250">
        <v>0</v>
      </c>
      <c r="BT22" s="250">
        <v>0</v>
      </c>
      <c r="BU22" s="250">
        <v>213709</v>
      </c>
      <c r="BV22" s="250">
        <v>0</v>
      </c>
      <c r="BW22" s="250">
        <v>49925</v>
      </c>
      <c r="BX22" s="250">
        <v>0</v>
      </c>
      <c r="BY22" s="250">
        <v>0</v>
      </c>
      <c r="BZ22" s="250">
        <v>0</v>
      </c>
      <c r="CA22" s="250">
        <v>0</v>
      </c>
      <c r="CB22" s="250">
        <v>0</v>
      </c>
      <c r="CC22" s="250">
        <v>0</v>
      </c>
      <c r="CD22" s="250">
        <v>0</v>
      </c>
      <c r="CE22" s="250">
        <v>0</v>
      </c>
      <c r="CF22" s="250">
        <v>0</v>
      </c>
      <c r="CG22" s="250">
        <v>0</v>
      </c>
      <c r="CH22" s="250">
        <v>0</v>
      </c>
      <c r="CI22" s="250">
        <v>0</v>
      </c>
      <c r="CJ22" s="250">
        <v>0</v>
      </c>
      <c r="CK22" s="250">
        <v>0</v>
      </c>
      <c r="CL22" s="250">
        <v>0</v>
      </c>
      <c r="CM22" s="250">
        <v>0</v>
      </c>
      <c r="CN22" s="250">
        <v>0</v>
      </c>
      <c r="CO22" s="250">
        <v>0</v>
      </c>
      <c r="CP22" s="250">
        <v>0</v>
      </c>
      <c r="CQ22" s="250">
        <v>0</v>
      </c>
      <c r="CR22" s="250">
        <v>0</v>
      </c>
      <c r="CS22" s="250">
        <v>0</v>
      </c>
      <c r="CT22" s="250">
        <v>0</v>
      </c>
      <c r="CU22" s="250">
        <v>0</v>
      </c>
      <c r="CV22" s="250">
        <v>0</v>
      </c>
      <c r="CW22" s="250">
        <v>0</v>
      </c>
      <c r="CX22" s="250">
        <v>0</v>
      </c>
      <c r="CY22" s="250">
        <v>0</v>
      </c>
      <c r="CZ22" s="250">
        <v>0</v>
      </c>
      <c r="DA22" s="250">
        <v>0</v>
      </c>
      <c r="DB22" s="250">
        <v>0</v>
      </c>
      <c r="DC22" s="250">
        <v>0</v>
      </c>
      <c r="DD22" s="250">
        <v>0</v>
      </c>
      <c r="DE22" s="250">
        <v>0</v>
      </c>
      <c r="DF22" s="250">
        <v>0</v>
      </c>
      <c r="DG22" s="250">
        <v>0</v>
      </c>
      <c r="DH22" s="250">
        <v>0</v>
      </c>
      <c r="DI22" s="250">
        <v>0</v>
      </c>
      <c r="DJ22" s="250">
        <v>0</v>
      </c>
      <c r="DK22" s="250">
        <v>0</v>
      </c>
      <c r="DL22" s="250">
        <v>0</v>
      </c>
      <c r="DM22" s="250">
        <v>0</v>
      </c>
      <c r="DN22" s="250">
        <v>0</v>
      </c>
      <c r="DO22" s="250">
        <v>0</v>
      </c>
      <c r="DP22" s="250">
        <v>0</v>
      </c>
      <c r="DQ22" s="250">
        <v>0</v>
      </c>
      <c r="DR22" s="250">
        <v>0</v>
      </c>
      <c r="DS22" s="250">
        <v>0</v>
      </c>
      <c r="DT22" s="250">
        <v>0</v>
      </c>
      <c r="DU22" s="250">
        <v>0</v>
      </c>
      <c r="DV22" s="250">
        <v>0</v>
      </c>
      <c r="DW22" s="250">
        <v>0</v>
      </c>
      <c r="DX22" s="250">
        <v>0</v>
      </c>
      <c r="DY22" s="250">
        <v>0</v>
      </c>
      <c r="DZ22" s="250">
        <v>0</v>
      </c>
      <c r="EA22" s="250">
        <v>0</v>
      </c>
      <c r="EB22" s="250">
        <v>0</v>
      </c>
      <c r="EC22" s="250">
        <v>0</v>
      </c>
      <c r="ED22" s="250">
        <v>0</v>
      </c>
      <c r="EE22" s="250">
        <v>0</v>
      </c>
      <c r="EF22" s="250">
        <v>0</v>
      </c>
      <c r="EG22" s="250">
        <v>0</v>
      </c>
      <c r="EH22" s="250">
        <v>0</v>
      </c>
      <c r="EI22" s="250">
        <v>0</v>
      </c>
      <c r="EJ22" s="250">
        <v>0</v>
      </c>
      <c r="EK22" s="250">
        <v>0</v>
      </c>
      <c r="EL22" s="250">
        <v>0</v>
      </c>
      <c r="EM22" s="250">
        <v>0</v>
      </c>
      <c r="EN22" s="250">
        <v>0</v>
      </c>
      <c r="EO22" s="250">
        <v>0</v>
      </c>
      <c r="EP22" s="250">
        <v>0</v>
      </c>
      <c r="EQ22" s="250">
        <v>0</v>
      </c>
      <c r="ER22" s="250">
        <v>878188</v>
      </c>
      <c r="ES22" s="250">
        <v>0</v>
      </c>
      <c r="ET22" s="250">
        <v>1309653</v>
      </c>
      <c r="EU22" s="250">
        <v>0</v>
      </c>
      <c r="EV22" s="250">
        <v>0</v>
      </c>
      <c r="EW22" s="250">
        <v>0</v>
      </c>
      <c r="EX22" s="250">
        <v>0</v>
      </c>
      <c r="EY22" s="250">
        <v>0</v>
      </c>
      <c r="EZ22" s="250">
        <v>0</v>
      </c>
      <c r="FA22" s="250">
        <v>0</v>
      </c>
      <c r="FB22" s="250">
        <v>0</v>
      </c>
      <c r="FC22" s="250">
        <v>0</v>
      </c>
      <c r="FD22" s="250">
        <v>0</v>
      </c>
      <c r="FE22" s="250">
        <v>0</v>
      </c>
      <c r="FF22" s="250">
        <v>0</v>
      </c>
      <c r="FG22" s="250">
        <v>0</v>
      </c>
      <c r="FH22" s="250">
        <v>0</v>
      </c>
      <c r="FI22" s="250">
        <v>0</v>
      </c>
      <c r="FJ22" s="250">
        <v>0</v>
      </c>
      <c r="FK22" s="250">
        <v>0</v>
      </c>
      <c r="FL22" s="250">
        <v>0</v>
      </c>
      <c r="FM22" s="250">
        <v>0</v>
      </c>
      <c r="FN22" s="250">
        <v>0</v>
      </c>
      <c r="FO22" s="250">
        <v>0</v>
      </c>
      <c r="FP22" s="250">
        <v>0</v>
      </c>
      <c r="FQ22" s="250">
        <v>0</v>
      </c>
      <c r="FR22" s="250">
        <v>0</v>
      </c>
      <c r="FS22" s="250">
        <v>0</v>
      </c>
      <c r="FT22" s="250">
        <v>0</v>
      </c>
      <c r="FU22" s="250">
        <v>0</v>
      </c>
      <c r="FV22" s="250">
        <v>0</v>
      </c>
      <c r="FW22" s="250">
        <v>0</v>
      </c>
      <c r="FX22" s="250">
        <v>0</v>
      </c>
      <c r="FY22" s="250">
        <v>0</v>
      </c>
      <c r="FZ22" s="250">
        <v>0</v>
      </c>
      <c r="GA22" s="250">
        <v>0</v>
      </c>
      <c r="GB22" s="250">
        <v>0</v>
      </c>
      <c r="GC22" s="250">
        <v>0</v>
      </c>
      <c r="GD22" s="250">
        <v>0</v>
      </c>
      <c r="GE22" s="250">
        <v>0</v>
      </c>
      <c r="GF22" s="250">
        <v>0</v>
      </c>
      <c r="GG22" s="250">
        <v>0</v>
      </c>
      <c r="GH22" s="250">
        <v>0</v>
      </c>
      <c r="GI22" s="250">
        <v>0</v>
      </c>
      <c r="GJ22" s="250">
        <v>0</v>
      </c>
      <c r="GK22" s="250">
        <v>0</v>
      </c>
      <c r="GL22" s="250">
        <v>0</v>
      </c>
      <c r="GM22" s="250">
        <v>0</v>
      </c>
      <c r="GN22" s="250">
        <v>0</v>
      </c>
      <c r="GO22" s="250">
        <v>0</v>
      </c>
      <c r="GP22" s="250">
        <v>0</v>
      </c>
      <c r="GQ22" s="250">
        <v>0</v>
      </c>
      <c r="GR22" s="250">
        <v>0</v>
      </c>
      <c r="GS22" s="250">
        <v>0</v>
      </c>
      <c r="GT22" s="250">
        <v>17051300</v>
      </c>
      <c r="GU22" s="250">
        <v>30343857</v>
      </c>
      <c r="GV22" s="250">
        <v>204629580</v>
      </c>
      <c r="GX22" s="250" t="s">
        <v>690</v>
      </c>
      <c r="GY22" s="250" t="s">
        <v>837</v>
      </c>
      <c r="GZ22" s="250" t="s">
        <v>691</v>
      </c>
    </row>
    <row r="23" spans="1:208" s="250" customFormat="1" ht="30.75" thickBot="1">
      <c r="A23" s="603">
        <v>520</v>
      </c>
      <c r="B23" s="604" t="s">
        <v>708</v>
      </c>
      <c r="C23" s="603" t="s">
        <v>700</v>
      </c>
      <c r="D23" s="250">
        <v>10620274</v>
      </c>
      <c r="E23" s="626">
        <v>203652</v>
      </c>
      <c r="F23" s="627" t="s">
        <v>661</v>
      </c>
      <c r="G23" s="250">
        <v>12394</v>
      </c>
      <c r="H23" s="250">
        <v>0</v>
      </c>
      <c r="I23" s="250">
        <v>210513</v>
      </c>
      <c r="J23" s="250">
        <v>12394</v>
      </c>
      <c r="K23" s="250">
        <v>0</v>
      </c>
      <c r="L23" s="250">
        <v>0</v>
      </c>
      <c r="M23" s="250">
        <v>0</v>
      </c>
      <c r="N23" s="250">
        <v>0</v>
      </c>
      <c r="O23" s="250">
        <v>0</v>
      </c>
      <c r="P23" s="250">
        <v>0</v>
      </c>
      <c r="Q23" s="250">
        <v>0</v>
      </c>
      <c r="R23" s="250">
        <v>0</v>
      </c>
      <c r="S23" s="250">
        <v>0</v>
      </c>
      <c r="T23" s="250">
        <v>0</v>
      </c>
      <c r="U23" s="250">
        <v>0</v>
      </c>
      <c r="V23" s="250">
        <v>0</v>
      </c>
      <c r="W23" s="250">
        <v>0</v>
      </c>
      <c r="X23" s="250">
        <v>0</v>
      </c>
      <c r="Y23" s="250">
        <v>0</v>
      </c>
      <c r="Z23" s="250">
        <v>0</v>
      </c>
      <c r="AA23" s="250">
        <v>0</v>
      </c>
      <c r="AB23" s="250">
        <v>0</v>
      </c>
      <c r="AC23" s="250">
        <v>0</v>
      </c>
      <c r="AD23" s="250">
        <v>0</v>
      </c>
      <c r="AE23" s="250">
        <v>0</v>
      </c>
      <c r="AF23" s="250">
        <v>0</v>
      </c>
      <c r="AG23" s="250">
        <v>0</v>
      </c>
      <c r="AH23" s="250">
        <v>0</v>
      </c>
      <c r="AI23" s="250">
        <v>0</v>
      </c>
      <c r="AJ23" s="250">
        <v>0</v>
      </c>
      <c r="AK23" s="250">
        <v>0</v>
      </c>
      <c r="AL23" s="250">
        <v>0</v>
      </c>
      <c r="AM23" s="250">
        <v>0</v>
      </c>
      <c r="AN23" s="250">
        <v>0</v>
      </c>
      <c r="AO23" s="250">
        <v>0</v>
      </c>
      <c r="AP23" s="250">
        <v>0</v>
      </c>
      <c r="AQ23" s="250">
        <v>0</v>
      </c>
      <c r="AR23" s="250">
        <v>0</v>
      </c>
      <c r="AS23" s="250">
        <v>0</v>
      </c>
      <c r="AT23" s="250">
        <v>0</v>
      </c>
      <c r="AU23" s="250">
        <v>0</v>
      </c>
      <c r="AV23" s="250">
        <v>0</v>
      </c>
      <c r="AW23" s="250">
        <v>0</v>
      </c>
      <c r="AX23" s="250">
        <v>0</v>
      </c>
      <c r="AY23" s="250">
        <v>0</v>
      </c>
      <c r="AZ23" s="250">
        <v>98754</v>
      </c>
      <c r="BA23" s="250">
        <v>109431</v>
      </c>
      <c r="BB23" s="250">
        <v>0</v>
      </c>
      <c r="BC23" s="250">
        <v>4156</v>
      </c>
      <c r="BD23" s="250">
        <v>886</v>
      </c>
      <c r="BE23" s="250">
        <v>9680</v>
      </c>
      <c r="BF23" s="250">
        <v>0</v>
      </c>
      <c r="BG23" s="250">
        <v>0</v>
      </c>
      <c r="BH23" s="250">
        <v>0</v>
      </c>
      <c r="BI23" s="250">
        <v>0</v>
      </c>
      <c r="BJ23" s="250">
        <v>0</v>
      </c>
      <c r="BK23" s="250">
        <v>0</v>
      </c>
      <c r="BL23" s="250">
        <v>0</v>
      </c>
      <c r="BM23" s="250">
        <v>0</v>
      </c>
      <c r="BN23" s="250">
        <v>0</v>
      </c>
      <c r="BO23" s="250">
        <v>0</v>
      </c>
      <c r="BP23" s="250">
        <v>0</v>
      </c>
      <c r="BQ23" s="250">
        <v>0</v>
      </c>
      <c r="BR23" s="250">
        <v>0</v>
      </c>
      <c r="BS23" s="250">
        <v>0</v>
      </c>
      <c r="BT23" s="250">
        <v>0</v>
      </c>
      <c r="BU23" s="250">
        <v>0</v>
      </c>
      <c r="BV23" s="250">
        <v>0</v>
      </c>
      <c r="BW23" s="250">
        <v>0</v>
      </c>
      <c r="BX23" s="250">
        <v>0</v>
      </c>
      <c r="BY23" s="250">
        <v>0</v>
      </c>
      <c r="BZ23" s="250">
        <v>0</v>
      </c>
      <c r="CA23" s="250">
        <v>0</v>
      </c>
      <c r="CB23" s="250">
        <v>0</v>
      </c>
      <c r="CC23" s="250">
        <v>0</v>
      </c>
      <c r="CD23" s="250">
        <v>0</v>
      </c>
      <c r="CE23" s="250">
        <v>0</v>
      </c>
      <c r="CF23" s="250">
        <v>0</v>
      </c>
      <c r="CG23" s="250">
        <v>0</v>
      </c>
      <c r="CH23" s="250">
        <v>0</v>
      </c>
      <c r="CI23" s="250">
        <v>0</v>
      </c>
      <c r="CJ23" s="250">
        <v>0</v>
      </c>
      <c r="CK23" s="250">
        <v>0</v>
      </c>
      <c r="CL23" s="250">
        <v>0</v>
      </c>
      <c r="CM23" s="250">
        <v>0</v>
      </c>
      <c r="CN23" s="250">
        <v>0</v>
      </c>
      <c r="CO23" s="250">
        <v>0</v>
      </c>
      <c r="CP23" s="250">
        <v>0</v>
      </c>
      <c r="CQ23" s="250">
        <v>0</v>
      </c>
      <c r="CR23" s="250">
        <v>0</v>
      </c>
      <c r="CS23" s="250">
        <v>0</v>
      </c>
      <c r="CT23" s="250">
        <v>0</v>
      </c>
      <c r="CU23" s="250">
        <v>0</v>
      </c>
      <c r="CV23" s="250">
        <v>0</v>
      </c>
      <c r="CW23" s="250">
        <v>0</v>
      </c>
      <c r="CX23" s="250">
        <v>0</v>
      </c>
      <c r="CY23" s="250">
        <v>0</v>
      </c>
      <c r="CZ23" s="250">
        <v>0</v>
      </c>
      <c r="DA23" s="250">
        <v>0</v>
      </c>
      <c r="DB23" s="250">
        <v>0</v>
      </c>
      <c r="DC23" s="250">
        <v>0</v>
      </c>
      <c r="DD23" s="250">
        <v>0</v>
      </c>
      <c r="DE23" s="250">
        <v>0</v>
      </c>
      <c r="DF23" s="250">
        <v>0</v>
      </c>
      <c r="DG23" s="250">
        <v>0</v>
      </c>
      <c r="DH23" s="250">
        <v>0</v>
      </c>
      <c r="DI23" s="250">
        <v>0</v>
      </c>
      <c r="DJ23" s="250">
        <v>0</v>
      </c>
      <c r="DK23" s="250">
        <v>0</v>
      </c>
      <c r="DL23" s="250">
        <v>0</v>
      </c>
      <c r="DM23" s="250">
        <v>0</v>
      </c>
      <c r="DN23" s="250">
        <v>0</v>
      </c>
      <c r="DO23" s="250">
        <v>0</v>
      </c>
      <c r="DP23" s="250">
        <v>0</v>
      </c>
      <c r="DQ23" s="250">
        <v>0</v>
      </c>
      <c r="DR23" s="250">
        <v>0</v>
      </c>
      <c r="DS23" s="250">
        <v>0</v>
      </c>
      <c r="DT23" s="250">
        <v>0</v>
      </c>
      <c r="DU23" s="250">
        <v>0</v>
      </c>
      <c r="DV23" s="250">
        <v>0</v>
      </c>
      <c r="DW23" s="250">
        <v>0</v>
      </c>
      <c r="DX23" s="250">
        <v>0</v>
      </c>
      <c r="DY23" s="250">
        <v>0</v>
      </c>
      <c r="DZ23" s="250">
        <v>0</v>
      </c>
      <c r="EA23" s="250">
        <v>0</v>
      </c>
      <c r="EB23" s="250">
        <v>0</v>
      </c>
      <c r="EC23" s="250">
        <v>0</v>
      </c>
      <c r="ED23" s="250">
        <v>0</v>
      </c>
      <c r="EE23" s="250">
        <v>0</v>
      </c>
      <c r="EF23" s="250">
        <v>0</v>
      </c>
      <c r="EG23" s="250">
        <v>0</v>
      </c>
      <c r="EH23" s="250">
        <v>0</v>
      </c>
      <c r="EI23" s="250">
        <v>0</v>
      </c>
      <c r="EJ23" s="250">
        <v>0</v>
      </c>
      <c r="EK23" s="250">
        <v>0</v>
      </c>
      <c r="EL23" s="250">
        <v>84004</v>
      </c>
      <c r="EM23" s="250">
        <v>0</v>
      </c>
      <c r="EN23" s="250">
        <v>0</v>
      </c>
      <c r="EO23" s="250">
        <v>0</v>
      </c>
      <c r="EP23" s="250">
        <v>0</v>
      </c>
      <c r="EQ23" s="250">
        <v>0</v>
      </c>
      <c r="ER23" s="250">
        <v>0</v>
      </c>
      <c r="ES23" s="250">
        <v>0</v>
      </c>
      <c r="ET23" s="250">
        <v>0</v>
      </c>
      <c r="EU23" s="250">
        <v>0</v>
      </c>
      <c r="EV23" s="250">
        <v>0</v>
      </c>
      <c r="EW23" s="250">
        <v>0</v>
      </c>
      <c r="EX23" s="250">
        <v>0</v>
      </c>
      <c r="EY23" s="250">
        <v>0</v>
      </c>
      <c r="EZ23" s="250">
        <v>0</v>
      </c>
      <c r="FA23" s="250">
        <v>0</v>
      </c>
      <c r="FB23" s="250">
        <v>0</v>
      </c>
      <c r="FC23" s="250">
        <v>0</v>
      </c>
      <c r="FD23" s="250">
        <v>0</v>
      </c>
      <c r="FE23" s="250">
        <v>0</v>
      </c>
      <c r="FF23" s="250">
        <v>0</v>
      </c>
      <c r="FG23" s="250">
        <v>0</v>
      </c>
      <c r="FH23" s="250">
        <v>0</v>
      </c>
      <c r="FI23" s="250">
        <v>0</v>
      </c>
      <c r="FJ23" s="250">
        <v>0</v>
      </c>
      <c r="FK23" s="250">
        <v>0</v>
      </c>
      <c r="FL23" s="250">
        <v>0</v>
      </c>
      <c r="FM23" s="250">
        <v>0</v>
      </c>
      <c r="FN23" s="250">
        <v>0</v>
      </c>
      <c r="FO23" s="250">
        <v>9680</v>
      </c>
      <c r="FP23" s="250">
        <v>0</v>
      </c>
      <c r="FQ23" s="250">
        <v>0</v>
      </c>
      <c r="FR23" s="250">
        <v>0</v>
      </c>
      <c r="FS23" s="250">
        <v>0</v>
      </c>
      <c r="FT23" s="250">
        <v>0</v>
      </c>
      <c r="FU23" s="250">
        <v>0</v>
      </c>
      <c r="FV23" s="250">
        <v>0</v>
      </c>
      <c r="FW23" s="250">
        <v>0</v>
      </c>
      <c r="FX23" s="250">
        <v>0</v>
      </c>
      <c r="FY23" s="250">
        <v>0</v>
      </c>
      <c r="FZ23" s="250">
        <v>0</v>
      </c>
      <c r="GA23" s="250">
        <v>0</v>
      </c>
      <c r="GB23" s="250">
        <v>0</v>
      </c>
      <c r="GC23" s="250">
        <v>0</v>
      </c>
      <c r="GD23" s="250">
        <v>0</v>
      </c>
      <c r="GE23" s="250">
        <v>0</v>
      </c>
      <c r="GF23" s="250">
        <v>0</v>
      </c>
      <c r="GG23" s="250">
        <v>0</v>
      </c>
      <c r="GH23" s="250">
        <v>0</v>
      </c>
      <c r="GI23" s="250">
        <v>0</v>
      </c>
      <c r="GJ23" s="250">
        <v>0</v>
      </c>
      <c r="GK23" s="250">
        <v>0</v>
      </c>
      <c r="GL23" s="250">
        <v>0</v>
      </c>
      <c r="GM23" s="250">
        <v>0</v>
      </c>
      <c r="GN23" s="250">
        <v>0</v>
      </c>
      <c r="GO23" s="250">
        <v>0</v>
      </c>
      <c r="GP23" s="250">
        <v>0</v>
      </c>
      <c r="GQ23" s="250">
        <v>0</v>
      </c>
      <c r="GR23" s="250">
        <v>0</v>
      </c>
      <c r="GS23" s="250">
        <v>0</v>
      </c>
      <c r="GT23" s="250">
        <v>0</v>
      </c>
      <c r="GU23" s="250">
        <v>222907</v>
      </c>
      <c r="GV23" s="250">
        <v>9641823</v>
      </c>
      <c r="GX23" s="250" t="s">
        <v>722</v>
      </c>
      <c r="GY23" s="250" t="s">
        <v>723</v>
      </c>
      <c r="GZ23" s="250" t="s">
        <v>838</v>
      </c>
    </row>
    <row r="24" spans="1:208" s="250" customFormat="1" ht="15.75" thickBot="1">
      <c r="A24" s="603"/>
      <c r="B24" s="604"/>
      <c r="C24" s="603"/>
      <c r="D24" s="619"/>
      <c r="E24" s="620"/>
      <c r="F24" s="621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19"/>
      <c r="AJ24" s="619"/>
      <c r="AK24" s="619"/>
      <c r="AL24" s="619"/>
      <c r="AM24" s="619"/>
      <c r="AN24" s="619"/>
      <c r="AO24" s="619"/>
      <c r="AP24" s="619"/>
      <c r="AQ24" s="619"/>
      <c r="AR24" s="619"/>
      <c r="AS24" s="619"/>
      <c r="AT24" s="619"/>
      <c r="AU24" s="619"/>
      <c r="AV24" s="619"/>
      <c r="AW24" s="619"/>
      <c r="AX24" s="619"/>
      <c r="AY24" s="619"/>
      <c r="AZ24" s="619"/>
      <c r="BA24" s="619"/>
      <c r="BB24" s="619"/>
      <c r="BC24" s="619"/>
      <c r="BD24" s="619"/>
      <c r="BE24" s="619"/>
      <c r="BF24" s="619"/>
      <c r="BG24" s="619"/>
      <c r="BH24" s="619"/>
      <c r="BI24" s="619"/>
      <c r="BJ24" s="619"/>
      <c r="BK24" s="619"/>
      <c r="BL24" s="619"/>
      <c r="BM24" s="619"/>
      <c r="BN24" s="619"/>
      <c r="BO24" s="619"/>
      <c r="BP24" s="619"/>
      <c r="BQ24" s="619"/>
      <c r="BR24" s="619"/>
      <c r="BS24" s="619"/>
      <c r="BT24" s="619"/>
      <c r="BU24" s="619"/>
      <c r="BV24" s="619"/>
      <c r="BW24" s="619"/>
      <c r="BX24" s="619"/>
      <c r="BY24" s="619"/>
      <c r="BZ24" s="619"/>
      <c r="CA24" s="619"/>
      <c r="CB24" s="619"/>
      <c r="CC24" s="619"/>
      <c r="CD24" s="619"/>
      <c r="CE24" s="619"/>
      <c r="CF24" s="619"/>
      <c r="CG24" s="619"/>
      <c r="CH24" s="619"/>
      <c r="CI24" s="619"/>
      <c r="CJ24" s="619"/>
      <c r="CK24" s="619"/>
      <c r="CL24" s="619"/>
      <c r="CM24" s="619"/>
      <c r="CN24" s="619"/>
      <c r="CO24" s="619"/>
      <c r="CP24" s="619"/>
      <c r="CQ24" s="619"/>
      <c r="CR24" s="619"/>
      <c r="CS24" s="619"/>
      <c r="CT24" s="619"/>
      <c r="CU24" s="619"/>
      <c r="CV24" s="619"/>
      <c r="CW24" s="619"/>
      <c r="CX24" s="619"/>
      <c r="CY24" s="619"/>
      <c r="CZ24" s="619"/>
      <c r="DA24" s="619"/>
      <c r="DB24" s="619"/>
      <c r="DC24" s="619"/>
      <c r="DD24" s="619"/>
      <c r="DE24" s="619"/>
      <c r="DF24" s="619"/>
      <c r="DG24" s="619"/>
      <c r="DH24" s="619"/>
      <c r="DI24" s="619"/>
      <c r="DJ24" s="619"/>
      <c r="DK24" s="619"/>
      <c r="DL24" s="619"/>
      <c r="DM24" s="619"/>
      <c r="DN24" s="619"/>
      <c r="DO24" s="619"/>
      <c r="DP24" s="619"/>
      <c r="DQ24" s="619"/>
      <c r="DR24" s="619"/>
      <c r="DS24" s="619"/>
      <c r="DT24" s="619"/>
      <c r="DU24" s="619"/>
      <c r="DV24" s="619"/>
      <c r="DW24" s="619"/>
      <c r="DX24" s="619"/>
      <c r="DY24" s="619"/>
      <c r="DZ24" s="619"/>
      <c r="EA24" s="619"/>
      <c r="EB24" s="619"/>
      <c r="EC24" s="619"/>
      <c r="ED24" s="619"/>
      <c r="EE24" s="619"/>
      <c r="EF24" s="619"/>
      <c r="EG24" s="619"/>
      <c r="EH24" s="619"/>
      <c r="EI24" s="619"/>
      <c r="EJ24" s="619"/>
      <c r="EK24" s="619"/>
      <c r="EL24" s="619"/>
      <c r="EM24" s="619"/>
      <c r="EN24" s="619"/>
      <c r="EO24" s="619"/>
      <c r="EP24" s="619"/>
      <c r="EQ24" s="619"/>
      <c r="ER24" s="619"/>
      <c r="ES24" s="619"/>
      <c r="ET24" s="619"/>
      <c r="EU24" s="619"/>
      <c r="EV24" s="619"/>
      <c r="EW24" s="619"/>
      <c r="EX24" s="619"/>
      <c r="EY24" s="619"/>
      <c r="EZ24" s="619"/>
      <c r="FA24" s="619"/>
      <c r="FB24" s="619"/>
      <c r="FC24" s="619"/>
      <c r="FD24" s="619"/>
      <c r="FE24" s="619"/>
      <c r="FF24" s="619"/>
      <c r="FG24" s="619"/>
      <c r="FH24" s="619"/>
      <c r="FI24" s="619"/>
      <c r="FJ24" s="619"/>
      <c r="FK24" s="619"/>
      <c r="FL24" s="619"/>
      <c r="FM24" s="619"/>
      <c r="FN24" s="619"/>
      <c r="FO24" s="619"/>
      <c r="FP24" s="619"/>
      <c r="FQ24" s="619"/>
      <c r="FR24" s="619"/>
      <c r="FS24" s="619"/>
      <c r="FT24" s="619"/>
      <c r="FU24" s="619"/>
      <c r="FV24" s="619"/>
      <c r="FW24" s="619"/>
      <c r="FX24" s="619"/>
      <c r="FY24" s="619"/>
      <c r="FZ24" s="619"/>
      <c r="GA24" s="619"/>
      <c r="GB24" s="619"/>
      <c r="GC24" s="619"/>
      <c r="GD24" s="619"/>
      <c r="GE24" s="619"/>
      <c r="GF24" s="619"/>
      <c r="GG24" s="619"/>
      <c r="GH24" s="622"/>
      <c r="GI24" s="622"/>
      <c r="GJ24" s="622"/>
      <c r="GK24" s="622"/>
      <c r="GL24" s="622"/>
      <c r="GM24" s="622"/>
      <c r="GN24" s="622"/>
      <c r="GO24" s="622"/>
      <c r="GP24" s="622"/>
      <c r="GQ24" s="622"/>
      <c r="GR24" s="622"/>
      <c r="GS24" s="622"/>
    </row>
    <row r="25" spans="1:208" s="250" customFormat="1" ht="15.75" thickBot="1">
      <c r="A25" s="603"/>
      <c r="B25" s="604"/>
      <c r="C25" s="603"/>
      <c r="D25" s="619"/>
      <c r="E25" s="620"/>
      <c r="F25" s="621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  <c r="AC25" s="619"/>
      <c r="AD25" s="619"/>
      <c r="AE25" s="619"/>
      <c r="AF25" s="619"/>
      <c r="AG25" s="619"/>
      <c r="AH25" s="619"/>
      <c r="AI25" s="619"/>
      <c r="AJ25" s="619"/>
      <c r="AK25" s="619"/>
      <c r="AL25" s="619"/>
      <c r="AM25" s="619"/>
      <c r="AN25" s="619"/>
      <c r="AO25" s="619"/>
      <c r="AP25" s="619"/>
      <c r="AQ25" s="619"/>
      <c r="AR25" s="619"/>
      <c r="AS25" s="619"/>
      <c r="AT25" s="619"/>
      <c r="AU25" s="619"/>
      <c r="AV25" s="619"/>
      <c r="AW25" s="619"/>
      <c r="AX25" s="619"/>
      <c r="AY25" s="619"/>
      <c r="AZ25" s="619"/>
      <c r="BA25" s="619"/>
      <c r="BB25" s="619"/>
      <c r="BC25" s="619"/>
      <c r="BD25" s="619"/>
      <c r="BE25" s="619"/>
      <c r="BF25" s="619"/>
      <c r="BG25" s="619"/>
      <c r="BH25" s="619"/>
      <c r="BI25" s="619"/>
      <c r="BJ25" s="619"/>
      <c r="BK25" s="619"/>
      <c r="BL25" s="619"/>
      <c r="BM25" s="619"/>
      <c r="BN25" s="619"/>
      <c r="BO25" s="619"/>
      <c r="BP25" s="619"/>
      <c r="BQ25" s="619"/>
      <c r="BR25" s="619"/>
      <c r="BS25" s="619"/>
      <c r="BT25" s="619"/>
      <c r="BU25" s="619"/>
      <c r="BV25" s="619"/>
      <c r="BW25" s="619"/>
      <c r="BX25" s="619"/>
      <c r="BY25" s="619"/>
      <c r="BZ25" s="619"/>
      <c r="CA25" s="619"/>
      <c r="CB25" s="619"/>
      <c r="CC25" s="619"/>
      <c r="CD25" s="619"/>
      <c r="CE25" s="619"/>
      <c r="CF25" s="619"/>
      <c r="CG25" s="619"/>
      <c r="CH25" s="619"/>
      <c r="CI25" s="619"/>
      <c r="CJ25" s="619"/>
      <c r="CK25" s="619"/>
      <c r="CL25" s="619"/>
      <c r="CM25" s="619"/>
      <c r="CN25" s="619"/>
      <c r="CO25" s="619"/>
      <c r="CP25" s="619"/>
      <c r="CQ25" s="619"/>
      <c r="CR25" s="619"/>
      <c r="CS25" s="619"/>
      <c r="CT25" s="619"/>
      <c r="CU25" s="619"/>
      <c r="CV25" s="619"/>
      <c r="CW25" s="619"/>
      <c r="CX25" s="619"/>
      <c r="CY25" s="619"/>
      <c r="CZ25" s="619"/>
      <c r="DA25" s="619"/>
      <c r="DB25" s="619"/>
      <c r="DC25" s="619"/>
      <c r="DD25" s="619"/>
      <c r="DE25" s="619"/>
      <c r="DF25" s="619"/>
      <c r="DG25" s="619"/>
      <c r="DH25" s="619"/>
      <c r="DI25" s="619"/>
      <c r="DJ25" s="619"/>
      <c r="DK25" s="619"/>
      <c r="DL25" s="619"/>
      <c r="DM25" s="619"/>
      <c r="DN25" s="619"/>
      <c r="DO25" s="619"/>
      <c r="DP25" s="619"/>
      <c r="DQ25" s="619"/>
      <c r="DR25" s="619"/>
      <c r="DS25" s="619"/>
      <c r="DT25" s="619"/>
      <c r="DU25" s="619"/>
      <c r="DV25" s="619"/>
      <c r="DW25" s="619"/>
      <c r="DX25" s="619"/>
      <c r="DY25" s="619"/>
      <c r="DZ25" s="619"/>
      <c r="EA25" s="619"/>
      <c r="EB25" s="619"/>
      <c r="EC25" s="619"/>
      <c r="ED25" s="619"/>
      <c r="EE25" s="619"/>
      <c r="EF25" s="619"/>
      <c r="EG25" s="619"/>
      <c r="EH25" s="619"/>
      <c r="EI25" s="619"/>
      <c r="EJ25" s="619"/>
      <c r="EK25" s="619"/>
      <c r="EL25" s="619"/>
      <c r="EM25" s="619"/>
      <c r="EN25" s="619"/>
      <c r="EO25" s="619"/>
      <c r="EP25" s="619"/>
      <c r="EQ25" s="619"/>
      <c r="ER25" s="619"/>
      <c r="ES25" s="619"/>
      <c r="ET25" s="619"/>
      <c r="EU25" s="619"/>
      <c r="EV25" s="619"/>
      <c r="EW25" s="619"/>
      <c r="EX25" s="619"/>
      <c r="EY25" s="619"/>
      <c r="EZ25" s="619"/>
      <c r="FA25" s="619"/>
      <c r="FB25" s="619"/>
      <c r="FC25" s="619"/>
      <c r="FD25" s="619"/>
      <c r="FE25" s="619"/>
      <c r="FF25" s="619"/>
      <c r="FG25" s="619"/>
      <c r="FH25" s="619"/>
      <c r="FI25" s="619"/>
      <c r="FJ25" s="619"/>
      <c r="FK25" s="619"/>
      <c r="FL25" s="619"/>
      <c r="FM25" s="619"/>
      <c r="FN25" s="619"/>
      <c r="FO25" s="619"/>
      <c r="FP25" s="619"/>
      <c r="FQ25" s="619"/>
      <c r="FR25" s="619"/>
      <c r="FS25" s="619"/>
      <c r="FT25" s="619"/>
      <c r="FU25" s="619"/>
      <c r="FV25" s="619"/>
      <c r="FW25" s="619"/>
      <c r="FX25" s="619"/>
      <c r="FY25" s="619"/>
      <c r="FZ25" s="619"/>
      <c r="GA25" s="619"/>
      <c r="GB25" s="619"/>
      <c r="GC25" s="619"/>
      <c r="GD25" s="619"/>
      <c r="GE25" s="619"/>
      <c r="GF25" s="619"/>
      <c r="GG25" s="619"/>
      <c r="GH25" s="622"/>
      <c r="GI25" s="622"/>
      <c r="GJ25" s="622"/>
      <c r="GK25" s="622"/>
      <c r="GL25" s="622"/>
      <c r="GM25" s="622"/>
      <c r="GN25" s="622"/>
      <c r="GO25" s="622"/>
      <c r="GP25" s="622"/>
      <c r="GQ25" s="622"/>
      <c r="GR25" s="622"/>
      <c r="GS25" s="622"/>
    </row>
    <row r="26" spans="1:208" s="250" customFormat="1" ht="15.75" thickBot="1">
      <c r="A26" s="603"/>
      <c r="B26" s="604"/>
      <c r="C26" s="603"/>
      <c r="D26" s="619"/>
      <c r="E26" s="620"/>
      <c r="F26" s="621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  <c r="AC26" s="619"/>
      <c r="AD26" s="619"/>
      <c r="AE26" s="619"/>
      <c r="AF26" s="619"/>
      <c r="AG26" s="619"/>
      <c r="AH26" s="619"/>
      <c r="AI26" s="619"/>
      <c r="AJ26" s="619"/>
      <c r="AK26" s="619"/>
      <c r="AL26" s="619"/>
      <c r="AM26" s="619"/>
      <c r="AN26" s="619"/>
      <c r="AO26" s="619"/>
      <c r="AP26" s="619"/>
      <c r="AQ26" s="619"/>
      <c r="AR26" s="619"/>
      <c r="AS26" s="619"/>
      <c r="AT26" s="619"/>
      <c r="AU26" s="619"/>
      <c r="AV26" s="619"/>
      <c r="AW26" s="619"/>
      <c r="AX26" s="619"/>
      <c r="AY26" s="619"/>
      <c r="AZ26" s="619"/>
      <c r="BA26" s="619"/>
      <c r="BB26" s="619"/>
      <c r="BC26" s="619"/>
      <c r="BD26" s="619"/>
      <c r="BE26" s="619"/>
      <c r="BF26" s="619"/>
      <c r="BG26" s="619"/>
      <c r="BH26" s="619"/>
      <c r="BI26" s="619"/>
      <c r="BJ26" s="619"/>
      <c r="BK26" s="619"/>
      <c r="BL26" s="619"/>
      <c r="BM26" s="619"/>
      <c r="BN26" s="619"/>
      <c r="BO26" s="619"/>
      <c r="BP26" s="619"/>
      <c r="BQ26" s="619"/>
      <c r="BR26" s="619"/>
      <c r="BS26" s="619"/>
      <c r="BT26" s="619"/>
      <c r="BU26" s="619"/>
      <c r="BV26" s="619"/>
      <c r="BW26" s="619"/>
      <c r="BX26" s="619"/>
      <c r="BY26" s="619"/>
      <c r="BZ26" s="619"/>
      <c r="CA26" s="619"/>
      <c r="CB26" s="619"/>
      <c r="CC26" s="619"/>
      <c r="CD26" s="619"/>
      <c r="CE26" s="619"/>
      <c r="CF26" s="619"/>
      <c r="CG26" s="619"/>
      <c r="CH26" s="619"/>
      <c r="CI26" s="619"/>
      <c r="CJ26" s="619"/>
      <c r="CK26" s="619"/>
      <c r="CL26" s="619"/>
      <c r="CM26" s="619"/>
      <c r="CN26" s="619"/>
      <c r="CO26" s="619"/>
      <c r="CP26" s="619"/>
      <c r="CQ26" s="619"/>
      <c r="CR26" s="619"/>
      <c r="CS26" s="619"/>
      <c r="CT26" s="619"/>
      <c r="CU26" s="619"/>
      <c r="CV26" s="619"/>
      <c r="CW26" s="619"/>
      <c r="CX26" s="619"/>
      <c r="CY26" s="619"/>
      <c r="CZ26" s="619"/>
      <c r="DA26" s="619"/>
      <c r="DB26" s="619"/>
      <c r="DC26" s="619"/>
      <c r="DD26" s="619"/>
      <c r="DE26" s="619"/>
      <c r="DF26" s="619"/>
      <c r="DG26" s="619"/>
      <c r="DH26" s="619"/>
      <c r="DI26" s="619"/>
      <c r="DJ26" s="619"/>
      <c r="DK26" s="619"/>
      <c r="DL26" s="619"/>
      <c r="DM26" s="619"/>
      <c r="DN26" s="619"/>
      <c r="DO26" s="619"/>
      <c r="DP26" s="619"/>
      <c r="DQ26" s="619"/>
      <c r="DR26" s="619"/>
      <c r="DS26" s="619"/>
      <c r="DT26" s="619"/>
      <c r="DU26" s="619"/>
      <c r="DV26" s="619"/>
      <c r="DW26" s="619"/>
      <c r="DX26" s="619"/>
      <c r="DY26" s="619"/>
      <c r="DZ26" s="619"/>
      <c r="EA26" s="619"/>
      <c r="EB26" s="619"/>
      <c r="EC26" s="619"/>
      <c r="ED26" s="619"/>
      <c r="EE26" s="619"/>
      <c r="EF26" s="619"/>
      <c r="EG26" s="619"/>
      <c r="EH26" s="619"/>
      <c r="EI26" s="619"/>
      <c r="EJ26" s="619"/>
      <c r="EK26" s="619"/>
      <c r="EL26" s="619"/>
      <c r="EM26" s="619"/>
      <c r="EN26" s="619"/>
      <c r="EO26" s="619"/>
      <c r="EP26" s="619"/>
      <c r="EQ26" s="619"/>
      <c r="ER26" s="619"/>
      <c r="ES26" s="619"/>
      <c r="ET26" s="619"/>
      <c r="EU26" s="619"/>
      <c r="EV26" s="619"/>
      <c r="EW26" s="619"/>
      <c r="EX26" s="619"/>
      <c r="EY26" s="619"/>
      <c r="EZ26" s="619"/>
      <c r="FA26" s="619"/>
      <c r="FB26" s="619"/>
      <c r="FC26" s="619"/>
      <c r="FD26" s="619"/>
      <c r="FE26" s="619"/>
      <c r="FF26" s="619"/>
      <c r="FG26" s="619"/>
      <c r="FH26" s="619"/>
      <c r="FI26" s="619"/>
      <c r="FJ26" s="619"/>
      <c r="FK26" s="619"/>
      <c r="FL26" s="619"/>
      <c r="FM26" s="619"/>
      <c r="FN26" s="619"/>
      <c r="FO26" s="619"/>
      <c r="FP26" s="619"/>
      <c r="FQ26" s="619"/>
      <c r="FR26" s="619"/>
      <c r="FS26" s="619"/>
      <c r="FT26" s="619"/>
      <c r="FU26" s="619"/>
      <c r="FV26" s="619"/>
      <c r="FW26" s="619"/>
      <c r="FX26" s="619"/>
      <c r="FY26" s="619"/>
      <c r="FZ26" s="619"/>
      <c r="GA26" s="619"/>
      <c r="GB26" s="619"/>
      <c r="GC26" s="619"/>
      <c r="GD26" s="619"/>
      <c r="GE26" s="619"/>
      <c r="GF26" s="619"/>
      <c r="GG26" s="619"/>
      <c r="GH26" s="622"/>
      <c r="GI26" s="622"/>
      <c r="GJ26" s="622"/>
      <c r="GK26" s="622"/>
      <c r="GL26" s="622"/>
      <c r="GM26" s="622"/>
      <c r="GN26" s="622"/>
      <c r="GO26" s="622"/>
      <c r="GP26" s="622"/>
      <c r="GQ26" s="622"/>
      <c r="GR26" s="622"/>
      <c r="GS26" s="622"/>
    </row>
    <row r="27" spans="1:208" s="250" customFormat="1" ht="15.75" thickBot="1">
      <c r="A27" s="628">
        <f>COUNT(A11:A26)</f>
        <v>13</v>
      </c>
      <c r="B27" s="604"/>
      <c r="C27" s="629"/>
      <c r="D27" s="630">
        <f>SUM(D11:D26)</f>
        <v>19262378101</v>
      </c>
      <c r="E27" s="630">
        <f>SUM(E11:E26)</f>
        <v>797035</v>
      </c>
      <c r="G27" s="630">
        <f t="shared" ref="G27:O27" si="0">SUM(G11:G26)</f>
        <v>10869177</v>
      </c>
      <c r="H27" s="630">
        <f t="shared" si="0"/>
        <v>17663359</v>
      </c>
      <c r="I27" s="630">
        <f t="shared" si="0"/>
        <v>2052184014</v>
      </c>
      <c r="J27" s="630">
        <f t="shared" si="0"/>
        <v>326988580</v>
      </c>
      <c r="K27" s="630">
        <f t="shared" si="0"/>
        <v>77120821</v>
      </c>
      <c r="L27" s="630">
        <f t="shared" si="0"/>
        <v>101278098</v>
      </c>
      <c r="M27" s="630">
        <f t="shared" si="0"/>
        <v>5282408</v>
      </c>
      <c r="N27" s="630">
        <f t="shared" si="0"/>
        <v>270004459</v>
      </c>
      <c r="O27" s="630">
        <f t="shared" si="0"/>
        <v>166711850</v>
      </c>
      <c r="GT27" s="630">
        <f>SUM(GT11:GT26)</f>
        <v>2067832103</v>
      </c>
      <c r="GU27" s="630">
        <f>SUM(GU11:GU26)</f>
        <v>2117424675</v>
      </c>
      <c r="GV27" s="630">
        <f>SUM(GV11:GV26)</f>
        <v>8028020926</v>
      </c>
    </row>
    <row r="28" spans="1:208">
      <c r="E28" s="408"/>
    </row>
    <row r="29" spans="1:208">
      <c r="E29" s="408"/>
      <c r="O29" s="350">
        <f>SUM(G27:O27)</f>
        <v>3028102766</v>
      </c>
      <c r="GV29" s="350">
        <f>E27+SUM(GT27:GV27)</f>
        <v>12214074739</v>
      </c>
    </row>
    <row r="30" spans="1:208">
      <c r="E30" s="408"/>
    </row>
    <row r="31" spans="1:208">
      <c r="E31" s="408"/>
      <c r="O31" s="350"/>
    </row>
    <row r="34" spans="1:210" ht="13.5" thickBot="1"/>
    <row r="35" spans="1:210" ht="15.75" thickBot="1">
      <c r="A35" s="609"/>
      <c r="B35" s="610" t="s">
        <v>605</v>
      </c>
      <c r="C35" s="609" t="s">
        <v>710</v>
      </c>
      <c r="D35" s="122" t="s">
        <v>841</v>
      </c>
    </row>
    <row r="37" spans="1:210" ht="30.75" thickBot="1">
      <c r="A37" s="142">
        <v>530</v>
      </c>
      <c r="B37" s="127" t="s">
        <v>712</v>
      </c>
      <c r="C37" s="142" t="s">
        <v>826</v>
      </c>
      <c r="D37" s="122">
        <v>11847686</v>
      </c>
      <c r="E37" s="408">
        <v>103606</v>
      </c>
      <c r="F37" s="121" t="s">
        <v>661</v>
      </c>
      <c r="G37" s="122">
        <v>0</v>
      </c>
      <c r="H37" s="122">
        <v>0</v>
      </c>
      <c r="I37" s="122">
        <v>114340</v>
      </c>
      <c r="J37" s="122">
        <v>31782</v>
      </c>
      <c r="K37" s="122">
        <v>0</v>
      </c>
      <c r="L37" s="122">
        <v>0</v>
      </c>
      <c r="M37" s="122">
        <v>0</v>
      </c>
      <c r="N37" s="122">
        <v>37649</v>
      </c>
      <c r="O37" s="122">
        <v>0</v>
      </c>
      <c r="P37" s="122">
        <v>0</v>
      </c>
      <c r="Q37" s="122">
        <v>0</v>
      </c>
      <c r="R37" s="122">
        <v>0</v>
      </c>
      <c r="S37" s="122">
        <v>0</v>
      </c>
      <c r="T37" s="122">
        <v>0</v>
      </c>
      <c r="U37" s="122">
        <v>0</v>
      </c>
      <c r="V37" s="122">
        <v>0</v>
      </c>
      <c r="W37" s="122">
        <v>0</v>
      </c>
      <c r="X37" s="122">
        <v>0</v>
      </c>
      <c r="Y37" s="122">
        <v>0</v>
      </c>
      <c r="Z37" s="122">
        <v>0</v>
      </c>
      <c r="AA37" s="122">
        <v>0</v>
      </c>
      <c r="AB37" s="122">
        <v>0</v>
      </c>
      <c r="AC37" s="122">
        <v>0</v>
      </c>
      <c r="AD37" s="122">
        <v>0</v>
      </c>
      <c r="AE37" s="122">
        <v>0</v>
      </c>
      <c r="AF37" s="122">
        <v>0</v>
      </c>
      <c r="AG37" s="122">
        <v>0</v>
      </c>
      <c r="AH37" s="122">
        <v>0</v>
      </c>
      <c r="AI37" s="122">
        <v>0</v>
      </c>
      <c r="AJ37" s="122">
        <v>0</v>
      </c>
      <c r="AK37" s="122">
        <v>0</v>
      </c>
      <c r="AL37" s="122">
        <v>0</v>
      </c>
      <c r="AM37" s="122">
        <v>0</v>
      </c>
      <c r="AN37" s="122">
        <v>0</v>
      </c>
      <c r="AO37" s="122">
        <v>0</v>
      </c>
      <c r="AP37" s="122">
        <v>0</v>
      </c>
      <c r="AQ37" s="122">
        <v>0</v>
      </c>
      <c r="AR37" s="122">
        <v>0</v>
      </c>
      <c r="AS37" s="122">
        <v>0</v>
      </c>
      <c r="AT37" s="122">
        <v>0</v>
      </c>
      <c r="AU37" s="122">
        <v>0</v>
      </c>
      <c r="AV37" s="122">
        <v>0</v>
      </c>
      <c r="AW37" s="122">
        <v>0</v>
      </c>
      <c r="AX37" s="122">
        <v>0</v>
      </c>
      <c r="AY37" s="122">
        <v>0</v>
      </c>
      <c r="AZ37" s="122">
        <v>64947</v>
      </c>
      <c r="BA37" s="122">
        <v>0</v>
      </c>
      <c r="BB37" s="122">
        <v>0</v>
      </c>
      <c r="BC37" s="122">
        <v>43526</v>
      </c>
      <c r="BD37" s="122">
        <v>37649</v>
      </c>
      <c r="BE37" s="122">
        <v>0</v>
      </c>
      <c r="BF37" s="122">
        <v>0</v>
      </c>
      <c r="BG37" s="122">
        <v>0</v>
      </c>
      <c r="BH37" s="122">
        <v>0</v>
      </c>
      <c r="BI37" s="122">
        <v>0</v>
      </c>
      <c r="BJ37" s="122">
        <v>0</v>
      </c>
      <c r="BK37" s="122">
        <v>0</v>
      </c>
      <c r="BL37" s="122">
        <v>0</v>
      </c>
      <c r="BM37" s="122">
        <v>0</v>
      </c>
      <c r="BN37" s="122">
        <v>0</v>
      </c>
      <c r="BO37" s="122">
        <v>0</v>
      </c>
      <c r="BP37" s="122">
        <v>0</v>
      </c>
      <c r="BQ37" s="122">
        <v>0</v>
      </c>
      <c r="BR37" s="122">
        <v>0</v>
      </c>
      <c r="BS37" s="122">
        <v>0</v>
      </c>
      <c r="BT37" s="122">
        <v>0</v>
      </c>
      <c r="BU37" s="122">
        <v>0</v>
      </c>
      <c r="BV37" s="122">
        <v>0</v>
      </c>
      <c r="BW37" s="122">
        <v>0</v>
      </c>
      <c r="BX37" s="122">
        <v>0</v>
      </c>
      <c r="BY37" s="122">
        <v>0</v>
      </c>
      <c r="BZ37" s="122">
        <v>0</v>
      </c>
      <c r="CA37" s="122">
        <v>0</v>
      </c>
      <c r="CB37" s="122">
        <v>0</v>
      </c>
      <c r="CC37" s="122">
        <v>0</v>
      </c>
      <c r="CD37" s="122">
        <v>0</v>
      </c>
      <c r="CE37" s="122">
        <v>0</v>
      </c>
      <c r="CF37" s="122">
        <v>0</v>
      </c>
      <c r="CG37" s="122">
        <v>0</v>
      </c>
      <c r="CH37" s="122">
        <v>0</v>
      </c>
      <c r="CI37" s="122">
        <v>0</v>
      </c>
      <c r="CJ37" s="122">
        <v>0</v>
      </c>
      <c r="CK37" s="122">
        <v>0</v>
      </c>
      <c r="CL37" s="122">
        <v>0</v>
      </c>
      <c r="CM37" s="122">
        <v>0</v>
      </c>
      <c r="CN37" s="122">
        <v>0</v>
      </c>
      <c r="CO37" s="122">
        <v>0</v>
      </c>
      <c r="CP37" s="122">
        <v>0</v>
      </c>
      <c r="CQ37" s="122">
        <v>0</v>
      </c>
      <c r="CR37" s="122">
        <v>0</v>
      </c>
      <c r="CS37" s="122">
        <v>0</v>
      </c>
      <c r="CT37" s="122">
        <v>0</v>
      </c>
      <c r="CU37" s="122">
        <v>0</v>
      </c>
      <c r="CV37" s="122">
        <v>0</v>
      </c>
      <c r="CW37" s="122">
        <v>0</v>
      </c>
      <c r="CX37" s="122">
        <v>0</v>
      </c>
      <c r="CY37" s="122">
        <v>0</v>
      </c>
      <c r="CZ37" s="122">
        <v>0</v>
      </c>
      <c r="DA37" s="122">
        <v>0</v>
      </c>
      <c r="DB37" s="122">
        <v>0</v>
      </c>
      <c r="DC37" s="122">
        <v>0</v>
      </c>
      <c r="DD37" s="122">
        <v>0</v>
      </c>
      <c r="DE37" s="122">
        <v>0</v>
      </c>
      <c r="DF37" s="122">
        <v>0</v>
      </c>
      <c r="DG37" s="122">
        <v>0</v>
      </c>
      <c r="DH37" s="122">
        <v>0</v>
      </c>
      <c r="DI37" s="122">
        <v>0</v>
      </c>
      <c r="DJ37" s="122">
        <v>0</v>
      </c>
      <c r="DK37" s="122">
        <v>0</v>
      </c>
      <c r="DL37" s="122">
        <v>0</v>
      </c>
      <c r="DM37" s="122">
        <v>0</v>
      </c>
      <c r="DN37" s="122">
        <v>0</v>
      </c>
      <c r="DO37" s="122">
        <v>0</v>
      </c>
      <c r="DP37" s="122">
        <v>0</v>
      </c>
      <c r="DQ37" s="122">
        <v>0</v>
      </c>
      <c r="DR37" s="122">
        <v>0</v>
      </c>
      <c r="DS37" s="122">
        <v>0</v>
      </c>
      <c r="DT37" s="122">
        <v>0</v>
      </c>
      <c r="DU37" s="122">
        <v>0</v>
      </c>
      <c r="DV37" s="122">
        <v>0</v>
      </c>
      <c r="DW37" s="122">
        <v>0</v>
      </c>
      <c r="DX37" s="122">
        <v>0</v>
      </c>
      <c r="DY37" s="122">
        <v>0</v>
      </c>
      <c r="DZ37" s="122">
        <v>0</v>
      </c>
      <c r="EA37" s="122">
        <v>0</v>
      </c>
      <c r="EB37" s="122">
        <v>0</v>
      </c>
      <c r="EC37" s="122">
        <v>0</v>
      </c>
      <c r="ED37" s="122">
        <v>0</v>
      </c>
      <c r="EE37" s="122">
        <v>0</v>
      </c>
      <c r="EF37" s="122">
        <v>0</v>
      </c>
      <c r="EG37" s="122">
        <v>0</v>
      </c>
      <c r="EH37" s="122">
        <v>0</v>
      </c>
      <c r="EI37" s="122">
        <v>0</v>
      </c>
      <c r="EJ37" s="122">
        <v>0</v>
      </c>
      <c r="EK37" s="122">
        <v>0</v>
      </c>
      <c r="EL37" s="122">
        <v>0</v>
      </c>
      <c r="EM37" s="122">
        <v>0</v>
      </c>
      <c r="EN37" s="122">
        <v>0</v>
      </c>
      <c r="EO37" s="122">
        <v>0</v>
      </c>
      <c r="EP37" s="122">
        <v>0</v>
      </c>
      <c r="EQ37" s="122">
        <v>0</v>
      </c>
      <c r="ER37" s="122">
        <v>0</v>
      </c>
      <c r="ES37" s="122">
        <v>0</v>
      </c>
      <c r="ET37" s="122">
        <v>0</v>
      </c>
      <c r="EU37" s="122">
        <v>0</v>
      </c>
      <c r="EV37" s="122">
        <v>0</v>
      </c>
      <c r="EW37" s="122">
        <v>0</v>
      </c>
      <c r="EX37" s="122">
        <v>0</v>
      </c>
      <c r="EY37" s="122">
        <v>0</v>
      </c>
      <c r="EZ37" s="122">
        <v>0</v>
      </c>
      <c r="FA37" s="122">
        <v>0</v>
      </c>
      <c r="FB37" s="122">
        <v>0</v>
      </c>
      <c r="FC37" s="122">
        <v>0</v>
      </c>
      <c r="FD37" s="122">
        <v>0</v>
      </c>
      <c r="FE37" s="122">
        <v>0</v>
      </c>
      <c r="FF37" s="122">
        <v>0</v>
      </c>
      <c r="FG37" s="122">
        <v>0</v>
      </c>
      <c r="FH37" s="122">
        <v>0</v>
      </c>
      <c r="FI37" s="122">
        <v>0</v>
      </c>
      <c r="FJ37" s="122">
        <v>0</v>
      </c>
      <c r="FK37" s="122">
        <v>0</v>
      </c>
      <c r="FL37" s="122">
        <v>0</v>
      </c>
      <c r="FM37" s="122">
        <v>0</v>
      </c>
      <c r="FN37" s="122">
        <v>0</v>
      </c>
      <c r="FO37" s="122">
        <v>0</v>
      </c>
      <c r="FP37" s="122">
        <v>0</v>
      </c>
      <c r="FQ37" s="122">
        <v>0</v>
      </c>
      <c r="FR37" s="122">
        <v>0</v>
      </c>
      <c r="FS37" s="122">
        <v>0</v>
      </c>
      <c r="FT37" s="122">
        <v>0</v>
      </c>
      <c r="FU37" s="122">
        <v>0</v>
      </c>
      <c r="FV37" s="122">
        <v>0</v>
      </c>
      <c r="FW37" s="122">
        <v>0</v>
      </c>
      <c r="FX37" s="122">
        <v>0</v>
      </c>
      <c r="FY37" s="122">
        <v>0</v>
      </c>
      <c r="FZ37" s="122">
        <v>0</v>
      </c>
      <c r="GA37" s="122">
        <v>0</v>
      </c>
      <c r="GB37" s="122">
        <v>0</v>
      </c>
      <c r="GC37" s="122">
        <v>0</v>
      </c>
      <c r="GD37" s="122">
        <v>0</v>
      </c>
      <c r="GE37" s="122">
        <v>0</v>
      </c>
      <c r="GF37" s="122">
        <v>0</v>
      </c>
      <c r="GG37" s="122">
        <v>0</v>
      </c>
      <c r="GH37" s="122">
        <v>0</v>
      </c>
      <c r="GI37" s="122">
        <v>0</v>
      </c>
      <c r="GJ37" s="122">
        <v>0</v>
      </c>
      <c r="GK37" s="122">
        <v>0</v>
      </c>
      <c r="GL37" s="122">
        <v>0</v>
      </c>
      <c r="GM37" s="122">
        <v>0</v>
      </c>
      <c r="GN37" s="122">
        <v>0</v>
      </c>
      <c r="GO37" s="122">
        <v>0</v>
      </c>
      <c r="GP37" s="122">
        <v>0</v>
      </c>
      <c r="GQ37" s="122">
        <v>0</v>
      </c>
      <c r="GR37" s="122">
        <v>0</v>
      </c>
      <c r="GS37" s="122">
        <v>0</v>
      </c>
      <c r="GT37" s="122">
        <v>940885</v>
      </c>
      <c r="GU37" s="122">
        <v>114340</v>
      </c>
      <c r="GV37" s="122">
        <v>10358962</v>
      </c>
      <c r="GX37" s="122" t="s">
        <v>724</v>
      </c>
      <c r="GY37" s="122" t="s">
        <v>725</v>
      </c>
      <c r="GZ37" s="122" t="s">
        <v>726</v>
      </c>
    </row>
    <row r="38" spans="1:210" ht="15.75" thickBot="1">
      <c r="A38" s="142"/>
      <c r="B38" s="127"/>
      <c r="C38" s="142"/>
      <c r="E38" s="408"/>
    </row>
    <row r="39" spans="1:210" s="250" customFormat="1" ht="45.75" thickBot="1">
      <c r="A39" s="603">
        <v>540</v>
      </c>
      <c r="B39" s="604" t="s">
        <v>709</v>
      </c>
      <c r="C39" s="603" t="s">
        <v>706</v>
      </c>
      <c r="D39" s="122">
        <v>1883100</v>
      </c>
      <c r="E39" s="408">
        <v>100130</v>
      </c>
      <c r="F39" s="121" t="s">
        <v>661</v>
      </c>
      <c r="G39" s="122">
        <v>0</v>
      </c>
      <c r="H39" s="122">
        <v>0</v>
      </c>
      <c r="I39" s="122">
        <v>0</v>
      </c>
      <c r="J39" s="122">
        <v>0</v>
      </c>
      <c r="K39" s="122">
        <v>0</v>
      </c>
      <c r="L39" s="122">
        <v>0</v>
      </c>
      <c r="M39" s="122">
        <v>0</v>
      </c>
      <c r="N39" s="122">
        <v>0</v>
      </c>
      <c r="O39" s="122">
        <v>0</v>
      </c>
      <c r="P39" s="122">
        <v>0</v>
      </c>
      <c r="Q39" s="122">
        <v>0</v>
      </c>
      <c r="R39" s="122">
        <v>0</v>
      </c>
      <c r="S39" s="122">
        <v>0</v>
      </c>
      <c r="T39" s="122">
        <v>0</v>
      </c>
      <c r="U39" s="122">
        <v>0</v>
      </c>
      <c r="V39" s="122">
        <v>0</v>
      </c>
      <c r="W39" s="122">
        <v>0</v>
      </c>
      <c r="X39" s="122">
        <v>0</v>
      </c>
      <c r="Y39" s="122">
        <v>0</v>
      </c>
      <c r="Z39" s="122">
        <v>0</v>
      </c>
      <c r="AA39" s="122">
        <v>0</v>
      </c>
      <c r="AB39" s="122">
        <v>0</v>
      </c>
      <c r="AC39" s="122">
        <v>0</v>
      </c>
      <c r="AD39" s="122">
        <v>0</v>
      </c>
      <c r="AE39" s="122">
        <v>0</v>
      </c>
      <c r="AF39" s="122">
        <v>0</v>
      </c>
      <c r="AG39" s="122">
        <v>0</v>
      </c>
      <c r="AH39" s="122">
        <v>0</v>
      </c>
      <c r="AI39" s="122">
        <v>0</v>
      </c>
      <c r="AJ39" s="122">
        <v>0</v>
      </c>
      <c r="AK39" s="122">
        <v>0</v>
      </c>
      <c r="AL39" s="122">
        <v>0</v>
      </c>
      <c r="AM39" s="122">
        <v>0</v>
      </c>
      <c r="AN39" s="122">
        <v>0</v>
      </c>
      <c r="AO39" s="122">
        <v>0</v>
      </c>
      <c r="AP39" s="122">
        <v>0</v>
      </c>
      <c r="AQ39" s="122">
        <v>0</v>
      </c>
      <c r="AR39" s="122">
        <v>0</v>
      </c>
      <c r="AS39" s="122">
        <v>0</v>
      </c>
      <c r="AT39" s="122">
        <v>0</v>
      </c>
      <c r="AU39" s="122">
        <v>0</v>
      </c>
      <c r="AV39" s="122">
        <v>0</v>
      </c>
      <c r="AW39" s="122">
        <v>0</v>
      </c>
      <c r="AX39" s="122">
        <v>0</v>
      </c>
      <c r="AY39" s="122">
        <v>0</v>
      </c>
      <c r="AZ39" s="122">
        <v>0</v>
      </c>
      <c r="BA39" s="122">
        <v>0</v>
      </c>
      <c r="BB39" s="122">
        <v>0</v>
      </c>
      <c r="BC39" s="122">
        <v>0</v>
      </c>
      <c r="BD39" s="122">
        <v>0</v>
      </c>
      <c r="BE39" s="122">
        <v>0</v>
      </c>
      <c r="BF39" s="122">
        <v>0</v>
      </c>
      <c r="BG39" s="122">
        <v>0</v>
      </c>
      <c r="BH39" s="122">
        <v>0</v>
      </c>
      <c r="BI39" s="122">
        <v>0</v>
      </c>
      <c r="BJ39" s="122">
        <v>0</v>
      </c>
      <c r="BK39" s="122">
        <v>0</v>
      </c>
      <c r="BL39" s="122">
        <v>0</v>
      </c>
      <c r="BM39" s="122">
        <v>0</v>
      </c>
      <c r="BN39" s="122">
        <v>0</v>
      </c>
      <c r="BO39" s="122">
        <v>0</v>
      </c>
      <c r="BP39" s="122">
        <v>0</v>
      </c>
      <c r="BQ39" s="122">
        <v>0</v>
      </c>
      <c r="BR39" s="122">
        <v>0</v>
      </c>
      <c r="BS39" s="122">
        <v>0</v>
      </c>
      <c r="BT39" s="122">
        <v>0</v>
      </c>
      <c r="BU39" s="122">
        <v>0</v>
      </c>
      <c r="BV39" s="122">
        <v>0</v>
      </c>
      <c r="BW39" s="122">
        <v>0</v>
      </c>
      <c r="BX39" s="122">
        <v>0</v>
      </c>
      <c r="BY39" s="122">
        <v>0</v>
      </c>
      <c r="BZ39" s="122">
        <v>0</v>
      </c>
      <c r="CA39" s="122">
        <v>0</v>
      </c>
      <c r="CB39" s="122">
        <v>0</v>
      </c>
      <c r="CC39" s="122">
        <v>0</v>
      </c>
      <c r="CD39" s="122">
        <v>0</v>
      </c>
      <c r="CE39" s="122">
        <v>0</v>
      </c>
      <c r="CF39" s="122">
        <v>0</v>
      </c>
      <c r="CG39" s="122">
        <v>0</v>
      </c>
      <c r="CH39" s="122">
        <v>0</v>
      </c>
      <c r="CI39" s="122">
        <v>0</v>
      </c>
      <c r="CJ39" s="122">
        <v>0</v>
      </c>
      <c r="CK39" s="122">
        <v>0</v>
      </c>
      <c r="CL39" s="122">
        <v>0</v>
      </c>
      <c r="CM39" s="122">
        <v>0</v>
      </c>
      <c r="CN39" s="122">
        <v>0</v>
      </c>
      <c r="CO39" s="122">
        <v>0</v>
      </c>
      <c r="CP39" s="122">
        <v>0</v>
      </c>
      <c r="CQ39" s="122">
        <v>0</v>
      </c>
      <c r="CR39" s="122">
        <v>0</v>
      </c>
      <c r="CS39" s="122">
        <v>0</v>
      </c>
      <c r="CT39" s="122">
        <v>0</v>
      </c>
      <c r="CU39" s="122">
        <v>0</v>
      </c>
      <c r="CV39" s="122">
        <v>0</v>
      </c>
      <c r="CW39" s="122">
        <v>0</v>
      </c>
      <c r="CX39" s="122">
        <v>0</v>
      </c>
      <c r="CY39" s="122">
        <v>0</v>
      </c>
      <c r="CZ39" s="122">
        <v>0</v>
      </c>
      <c r="DA39" s="122">
        <v>0</v>
      </c>
      <c r="DB39" s="122">
        <v>0</v>
      </c>
      <c r="DC39" s="122">
        <v>0</v>
      </c>
      <c r="DD39" s="122">
        <v>0</v>
      </c>
      <c r="DE39" s="122">
        <v>0</v>
      </c>
      <c r="DF39" s="122">
        <v>0</v>
      </c>
      <c r="DG39" s="122">
        <v>0</v>
      </c>
      <c r="DH39" s="122">
        <v>0</v>
      </c>
      <c r="DI39" s="122">
        <v>0</v>
      </c>
      <c r="DJ39" s="122">
        <v>0</v>
      </c>
      <c r="DK39" s="122">
        <v>0</v>
      </c>
      <c r="DL39" s="122">
        <v>0</v>
      </c>
      <c r="DM39" s="122">
        <v>0</v>
      </c>
      <c r="DN39" s="122">
        <v>0</v>
      </c>
      <c r="DO39" s="122">
        <v>0</v>
      </c>
      <c r="DP39" s="122">
        <v>0</v>
      </c>
      <c r="DQ39" s="122">
        <v>0</v>
      </c>
      <c r="DR39" s="122">
        <v>0</v>
      </c>
      <c r="DS39" s="122">
        <v>0</v>
      </c>
      <c r="DT39" s="122">
        <v>0</v>
      </c>
      <c r="DU39" s="122">
        <v>0</v>
      </c>
      <c r="DV39" s="122">
        <v>0</v>
      </c>
      <c r="DW39" s="122">
        <v>0</v>
      </c>
      <c r="DX39" s="122">
        <v>0</v>
      </c>
      <c r="DY39" s="122">
        <v>0</v>
      </c>
      <c r="DZ39" s="122">
        <v>0</v>
      </c>
      <c r="EA39" s="122">
        <v>0</v>
      </c>
      <c r="EB39" s="122">
        <v>0</v>
      </c>
      <c r="EC39" s="122">
        <v>0</v>
      </c>
      <c r="ED39" s="122">
        <v>0</v>
      </c>
      <c r="EE39" s="122">
        <v>0</v>
      </c>
      <c r="EF39" s="122">
        <v>0</v>
      </c>
      <c r="EG39" s="122">
        <v>0</v>
      </c>
      <c r="EH39" s="122">
        <v>0</v>
      </c>
      <c r="EI39" s="122">
        <v>0</v>
      </c>
      <c r="EJ39" s="122">
        <v>0</v>
      </c>
      <c r="EK39" s="122">
        <v>0</v>
      </c>
      <c r="EL39" s="122">
        <v>0</v>
      </c>
      <c r="EM39" s="122">
        <v>0</v>
      </c>
      <c r="EN39" s="122">
        <v>0</v>
      </c>
      <c r="EO39" s="122">
        <v>0</v>
      </c>
      <c r="EP39" s="122">
        <v>0</v>
      </c>
      <c r="EQ39" s="122">
        <v>0</v>
      </c>
      <c r="ER39" s="122">
        <v>0</v>
      </c>
      <c r="ES39" s="122">
        <v>0</v>
      </c>
      <c r="ET39" s="122">
        <v>0</v>
      </c>
      <c r="EU39" s="122">
        <v>0</v>
      </c>
      <c r="EV39" s="122">
        <v>0</v>
      </c>
      <c r="EW39" s="122">
        <v>0</v>
      </c>
      <c r="EX39" s="122">
        <v>0</v>
      </c>
      <c r="EY39" s="122">
        <v>0</v>
      </c>
      <c r="EZ39" s="122">
        <v>0</v>
      </c>
      <c r="FA39" s="122">
        <v>0</v>
      </c>
      <c r="FB39" s="122">
        <v>0</v>
      </c>
      <c r="FC39" s="122">
        <v>0</v>
      </c>
      <c r="FD39" s="122">
        <v>0</v>
      </c>
      <c r="FE39" s="122">
        <v>0</v>
      </c>
      <c r="FF39" s="122">
        <v>0</v>
      </c>
      <c r="FG39" s="122">
        <v>0</v>
      </c>
      <c r="FH39" s="122">
        <v>0</v>
      </c>
      <c r="FI39" s="122">
        <v>0</v>
      </c>
      <c r="FJ39" s="122">
        <v>0</v>
      </c>
      <c r="FK39" s="122">
        <v>0</v>
      </c>
      <c r="FL39" s="122">
        <v>0</v>
      </c>
      <c r="FM39" s="122">
        <v>0</v>
      </c>
      <c r="FN39" s="122">
        <v>0</v>
      </c>
      <c r="FO39" s="122">
        <v>0</v>
      </c>
      <c r="FP39" s="122">
        <v>0</v>
      </c>
      <c r="FQ39" s="122">
        <v>0</v>
      </c>
      <c r="FR39" s="122">
        <v>0</v>
      </c>
      <c r="FS39" s="122">
        <v>0</v>
      </c>
      <c r="FT39" s="122">
        <v>0</v>
      </c>
      <c r="FU39" s="122">
        <v>0</v>
      </c>
      <c r="FV39" s="122">
        <v>0</v>
      </c>
      <c r="FW39" s="122">
        <v>0</v>
      </c>
      <c r="FX39" s="122">
        <v>0</v>
      </c>
      <c r="FY39" s="122">
        <v>0</v>
      </c>
      <c r="FZ39" s="122">
        <v>0</v>
      </c>
      <c r="GA39" s="122">
        <v>0</v>
      </c>
      <c r="GB39" s="122">
        <v>0</v>
      </c>
      <c r="GC39" s="122">
        <v>0</v>
      </c>
      <c r="GD39" s="122">
        <v>0</v>
      </c>
      <c r="GE39" s="122">
        <v>0</v>
      </c>
      <c r="GF39" s="122">
        <v>0</v>
      </c>
      <c r="GG39" s="122">
        <v>0</v>
      </c>
      <c r="GH39" s="122">
        <v>0</v>
      </c>
      <c r="GI39" s="122">
        <v>0</v>
      </c>
      <c r="GJ39" s="122">
        <v>0</v>
      </c>
      <c r="GK39" s="122">
        <v>0</v>
      </c>
      <c r="GL39" s="122">
        <v>0</v>
      </c>
      <c r="GM39" s="122">
        <v>0</v>
      </c>
      <c r="GN39" s="122">
        <v>0</v>
      </c>
      <c r="GO39" s="122">
        <v>0</v>
      </c>
      <c r="GP39" s="122">
        <v>0</v>
      </c>
      <c r="GQ39" s="122">
        <v>0</v>
      </c>
      <c r="GR39" s="122">
        <v>0</v>
      </c>
      <c r="GS39" s="122">
        <v>0</v>
      </c>
      <c r="GT39" s="122">
        <v>0</v>
      </c>
      <c r="GU39" s="122">
        <v>0</v>
      </c>
      <c r="GV39" s="122">
        <v>1782970</v>
      </c>
      <c r="GW39" s="122"/>
      <c r="GX39" s="122" t="s">
        <v>839</v>
      </c>
      <c r="GY39" s="122" t="s">
        <v>727</v>
      </c>
      <c r="GZ39" s="122" t="s">
        <v>728</v>
      </c>
      <c r="HA39" s="122"/>
      <c r="HB39" s="122"/>
    </row>
  </sheetData>
  <mergeCells count="34">
    <mergeCell ref="BR8:BW8"/>
    <mergeCell ref="BX8:CC8"/>
    <mergeCell ref="CD8:CI8"/>
    <mergeCell ref="B8:C8"/>
    <mergeCell ref="GH8:GM8"/>
    <mergeCell ref="FD8:FI8"/>
    <mergeCell ref="FJ8:FO8"/>
    <mergeCell ref="FP8:FU8"/>
    <mergeCell ref="FV8:GA8"/>
    <mergeCell ref="GB8:GG8"/>
    <mergeCell ref="DZ8:EE8"/>
    <mergeCell ref="EF8:EK8"/>
    <mergeCell ref="EL8:EQ8"/>
    <mergeCell ref="ER8:EW8"/>
    <mergeCell ref="EX8:FC8"/>
    <mergeCell ref="CV8:DA8"/>
    <mergeCell ref="AN8:AS8"/>
    <mergeCell ref="AT8:AY8"/>
    <mergeCell ref="AZ8:BE8"/>
    <mergeCell ref="BF8:BK8"/>
    <mergeCell ref="BL8:BQ8"/>
    <mergeCell ref="B1:C1"/>
    <mergeCell ref="P8:U8"/>
    <mergeCell ref="V8:AA8"/>
    <mergeCell ref="AB8:AG8"/>
    <mergeCell ref="AH8:AM8"/>
    <mergeCell ref="CJ8:CO8"/>
    <mergeCell ref="CP8:CU8"/>
    <mergeCell ref="DN8:DS8"/>
    <mergeCell ref="DT8:DY8"/>
    <mergeCell ref="GX8:GZ8"/>
    <mergeCell ref="GN8:GS8"/>
    <mergeCell ref="DB8:DG8"/>
    <mergeCell ref="DH8:DM8"/>
  </mergeCells>
  <hyperlinks>
    <hyperlink ref="K1" location="Index!A1" display="Return to Index" xr:uid="{00000000-0004-0000-1600-000000000000}"/>
    <hyperlink ref="GX1" location="Index!A1" display="Return to Index" xr:uid="{00000000-0004-0000-1600-000001000000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R134"/>
  <sheetViews>
    <sheetView showGridLines="0" zoomScaleNormal="100" workbookViewId="0">
      <pane ySplit="8" topLeftCell="A76" activePane="bottomLeft" state="frozen"/>
      <selection pane="bottomLeft" activeCell="D92" sqref="D92"/>
    </sheetView>
  </sheetViews>
  <sheetFormatPr defaultRowHeight="12.75"/>
  <cols>
    <col min="1" max="1" width="0.140625" style="148" customWidth="1"/>
    <col min="2" max="2" width="72" style="411" customWidth="1"/>
    <col min="3" max="3" width="9.85546875" style="412" customWidth="1"/>
    <col min="4" max="4" width="14.7109375" style="148" customWidth="1"/>
    <col min="5" max="5" width="10.140625" style="148" customWidth="1"/>
    <col min="6" max="6" width="45" style="148" customWidth="1"/>
    <col min="7" max="7" width="17.28515625" style="148" customWidth="1"/>
    <col min="8" max="8" width="10.42578125" style="261" customWidth="1"/>
    <col min="9" max="9" width="9.85546875" style="148" customWidth="1"/>
    <col min="10" max="10" width="12" style="148" customWidth="1"/>
    <col min="11" max="11" width="17.42578125" style="148" customWidth="1"/>
    <col min="12" max="252" width="9.85546875" style="148" customWidth="1"/>
    <col min="253" max="16384" width="9.140625" style="148"/>
  </cols>
  <sheetData>
    <row r="1" spans="2:11" ht="15.75">
      <c r="D1" s="413"/>
      <c r="E1" s="413"/>
      <c r="F1" s="252" t="s">
        <v>292</v>
      </c>
      <c r="G1" s="288" t="s">
        <v>396</v>
      </c>
    </row>
    <row r="2" spans="2:11" ht="15.75">
      <c r="D2" s="413"/>
      <c r="E2" s="413"/>
      <c r="F2" s="252" t="s">
        <v>293</v>
      </c>
    </row>
    <row r="3" spans="2:11" ht="15.75">
      <c r="D3" s="413"/>
      <c r="E3" s="413"/>
      <c r="F3" s="252" t="s">
        <v>746</v>
      </c>
    </row>
    <row r="4" spans="2:11" ht="15.75">
      <c r="D4" s="413"/>
      <c r="E4" s="413"/>
      <c r="F4" s="252" t="s">
        <v>294</v>
      </c>
    </row>
    <row r="5" spans="2:11">
      <c r="B5" s="231"/>
    </row>
    <row r="6" spans="2:11" ht="21.75" customHeight="1">
      <c r="B6" s="691" t="s">
        <v>295</v>
      </c>
      <c r="C6" s="138"/>
      <c r="D6" s="641"/>
      <c r="E6" s="641"/>
      <c r="F6" s="641" t="s">
        <v>296</v>
      </c>
      <c r="G6" s="533" t="s">
        <v>576</v>
      </c>
      <c r="H6" s="533"/>
      <c r="K6" s="533" t="s">
        <v>576</v>
      </c>
    </row>
    <row r="7" spans="2:11" ht="42" customHeight="1">
      <c r="B7" s="692"/>
      <c r="C7" s="642" t="s">
        <v>298</v>
      </c>
      <c r="D7" s="642" t="s">
        <v>340</v>
      </c>
      <c r="E7" s="642" t="s">
        <v>341</v>
      </c>
      <c r="F7" s="642" t="s">
        <v>297</v>
      </c>
      <c r="G7" s="414" t="s">
        <v>577</v>
      </c>
      <c r="H7" s="414" t="s">
        <v>459</v>
      </c>
      <c r="K7" s="414" t="s">
        <v>577</v>
      </c>
    </row>
    <row r="8" spans="2:11" ht="16.5" customHeight="1">
      <c r="B8" s="269"/>
      <c r="D8" s="269"/>
      <c r="E8" s="269"/>
      <c r="F8" s="269"/>
      <c r="G8" s="140" t="s">
        <v>746</v>
      </c>
      <c r="H8" s="140"/>
      <c r="K8" s="140" t="s">
        <v>612</v>
      </c>
    </row>
    <row r="9" spans="2:11" ht="15.75" customHeight="1">
      <c r="B9" s="263" t="s">
        <v>47</v>
      </c>
      <c r="C9" s="415"/>
      <c r="D9" s="415"/>
      <c r="E9" s="415">
        <v>30</v>
      </c>
      <c r="F9" s="416" t="s">
        <v>299</v>
      </c>
      <c r="G9" s="141"/>
      <c r="H9" s="141"/>
      <c r="K9" s="141"/>
    </row>
    <row r="10" spans="2:11" ht="15.75" customHeight="1">
      <c r="B10" s="124"/>
      <c r="D10" s="125"/>
      <c r="E10" s="125"/>
      <c r="F10" s="124"/>
      <c r="G10" s="124"/>
      <c r="H10" s="125"/>
      <c r="K10" s="124"/>
    </row>
    <row r="11" spans="2:11" ht="15.75" customHeight="1">
      <c r="B11" s="123" t="s">
        <v>300</v>
      </c>
      <c r="C11" s="417">
        <v>3655</v>
      </c>
      <c r="D11" s="125" t="s">
        <v>301</v>
      </c>
      <c r="E11" s="125" t="s">
        <v>342</v>
      </c>
      <c r="F11" s="124" t="s">
        <v>747</v>
      </c>
      <c r="G11" s="124"/>
      <c r="H11" s="125"/>
      <c r="K11" s="124"/>
    </row>
    <row r="12" spans="2:11" ht="15.75" customHeight="1">
      <c r="B12" s="124" t="s">
        <v>46</v>
      </c>
      <c r="C12" s="417">
        <v>3656</v>
      </c>
      <c r="D12" s="125" t="s">
        <v>159</v>
      </c>
      <c r="E12" s="125">
        <v>40</v>
      </c>
      <c r="F12" s="124" t="s">
        <v>748</v>
      </c>
      <c r="G12" s="534"/>
      <c r="H12" s="352">
        <v>10</v>
      </c>
      <c r="K12" s="418"/>
    </row>
    <row r="13" spans="2:11" ht="15.75" customHeight="1">
      <c r="B13" s="123" t="s">
        <v>582</v>
      </c>
      <c r="C13" s="417">
        <v>3658</v>
      </c>
      <c r="D13" s="269" t="s">
        <v>160</v>
      </c>
      <c r="E13" s="269">
        <v>50</v>
      </c>
      <c r="F13" s="123" t="s">
        <v>749</v>
      </c>
      <c r="G13" s="534"/>
      <c r="H13" s="352">
        <v>20</v>
      </c>
      <c r="I13" s="228"/>
      <c r="J13" s="228"/>
      <c r="K13" s="418"/>
    </row>
    <row r="14" spans="2:11" ht="15.75" customHeight="1">
      <c r="B14" s="123" t="s">
        <v>583</v>
      </c>
      <c r="C14" s="417">
        <v>3658</v>
      </c>
      <c r="D14" s="269" t="s">
        <v>584</v>
      </c>
      <c r="E14" s="269">
        <v>51</v>
      </c>
      <c r="F14" s="123" t="s">
        <v>750</v>
      </c>
      <c r="G14" s="534"/>
      <c r="H14" s="464">
        <v>21</v>
      </c>
      <c r="I14" s="228"/>
      <c r="J14" s="228"/>
      <c r="K14" s="418"/>
    </row>
    <row r="15" spans="2:11" ht="15.75" customHeight="1">
      <c r="B15" s="124" t="s">
        <v>161</v>
      </c>
      <c r="C15" s="417">
        <v>9741</v>
      </c>
      <c r="D15" s="125" t="s">
        <v>162</v>
      </c>
      <c r="E15" s="125">
        <v>60</v>
      </c>
      <c r="F15" s="124" t="s">
        <v>751</v>
      </c>
      <c r="G15" s="534"/>
      <c r="H15" s="352">
        <v>30</v>
      </c>
      <c r="I15" s="228"/>
      <c r="J15" s="228"/>
      <c r="K15" s="418"/>
    </row>
    <row r="16" spans="2:11" ht="15.75" customHeight="1">
      <c r="B16" s="124" t="s">
        <v>163</v>
      </c>
      <c r="C16" s="417">
        <v>3661</v>
      </c>
      <c r="D16" s="125" t="s">
        <v>164</v>
      </c>
      <c r="E16" s="125">
        <v>70</v>
      </c>
      <c r="F16" s="124" t="s">
        <v>752</v>
      </c>
      <c r="G16" s="534"/>
      <c r="H16" s="352">
        <v>40</v>
      </c>
      <c r="I16" s="228"/>
      <c r="J16" s="228"/>
      <c r="K16" s="418"/>
    </row>
    <row r="17" spans="2:11" ht="15.75" customHeight="1">
      <c r="B17" s="123" t="s">
        <v>585</v>
      </c>
      <c r="C17" s="417">
        <v>3599</v>
      </c>
      <c r="D17" s="269" t="s">
        <v>586</v>
      </c>
      <c r="E17" s="269">
        <v>90</v>
      </c>
      <c r="F17" s="123" t="s">
        <v>753</v>
      </c>
      <c r="G17" s="423"/>
      <c r="H17" s="352">
        <v>60</v>
      </c>
      <c r="I17" s="228"/>
      <c r="J17" s="228"/>
      <c r="K17" s="418"/>
    </row>
    <row r="18" spans="2:11" ht="15.75" customHeight="1">
      <c r="B18" s="123" t="s">
        <v>587</v>
      </c>
      <c r="C18" s="417">
        <v>3599</v>
      </c>
      <c r="D18" s="269" t="s">
        <v>588</v>
      </c>
      <c r="E18" s="269">
        <v>91</v>
      </c>
      <c r="F18" s="123" t="s">
        <v>754</v>
      </c>
      <c r="G18" s="423"/>
      <c r="H18" s="464">
        <v>61</v>
      </c>
      <c r="I18" s="228"/>
      <c r="J18" s="228"/>
      <c r="K18" s="418"/>
    </row>
    <row r="19" spans="2:11" ht="15.75" customHeight="1">
      <c r="B19" s="124" t="s">
        <v>165</v>
      </c>
      <c r="C19" s="417">
        <v>9930</v>
      </c>
      <c r="D19" s="125" t="s">
        <v>166</v>
      </c>
      <c r="E19" s="125">
        <v>100</v>
      </c>
      <c r="F19" s="124" t="s">
        <v>755</v>
      </c>
      <c r="G19" s="419"/>
      <c r="H19" s="352">
        <v>70</v>
      </c>
      <c r="I19" s="228"/>
      <c r="J19" s="228"/>
      <c r="K19" s="418"/>
    </row>
    <row r="20" spans="2:11" ht="15.75" customHeight="1">
      <c r="B20" s="124" t="s">
        <v>167</v>
      </c>
      <c r="C20" s="417">
        <v>10115</v>
      </c>
      <c r="D20" s="125" t="s">
        <v>168</v>
      </c>
      <c r="E20" s="125">
        <v>110</v>
      </c>
      <c r="F20" s="124" t="s">
        <v>756</v>
      </c>
      <c r="G20" s="419"/>
      <c r="H20" s="352">
        <v>80</v>
      </c>
      <c r="I20" s="228"/>
      <c r="J20" s="228"/>
      <c r="K20" s="418"/>
    </row>
    <row r="21" spans="2:11" ht="15.75" customHeight="1">
      <c r="B21" s="124" t="s">
        <v>169</v>
      </c>
      <c r="C21" s="417">
        <v>11163</v>
      </c>
      <c r="D21" s="125" t="s">
        <v>170</v>
      </c>
      <c r="E21" s="125">
        <v>120</v>
      </c>
      <c r="F21" s="124" t="s">
        <v>757</v>
      </c>
      <c r="G21" s="419"/>
      <c r="H21" s="352">
        <v>90</v>
      </c>
      <c r="I21" s="228"/>
      <c r="J21" s="228"/>
      <c r="K21" s="418"/>
    </row>
    <row r="22" spans="2:11" ht="15.75" customHeight="1">
      <c r="B22" s="123" t="s">
        <v>302</v>
      </c>
      <c r="C22" s="417">
        <v>3629</v>
      </c>
      <c r="D22" s="125" t="s">
        <v>303</v>
      </c>
      <c r="E22" s="125" t="s">
        <v>343</v>
      </c>
      <c r="F22" s="124" t="s">
        <v>758</v>
      </c>
      <c r="G22" s="419"/>
      <c r="H22" s="419"/>
      <c r="I22" s="228"/>
      <c r="J22" s="228"/>
      <c r="K22" s="418"/>
    </row>
    <row r="23" spans="2:11" ht="15.75" customHeight="1">
      <c r="B23" s="124" t="s">
        <v>171</v>
      </c>
      <c r="C23" s="417">
        <v>3632</v>
      </c>
      <c r="D23" s="125" t="s">
        <v>172</v>
      </c>
      <c r="E23" s="125">
        <v>130</v>
      </c>
      <c r="F23" s="124" t="s">
        <v>759</v>
      </c>
      <c r="G23" s="419"/>
      <c r="H23" s="352">
        <v>100</v>
      </c>
      <c r="I23" s="228"/>
      <c r="J23" s="228"/>
    </row>
    <row r="24" spans="2:11" ht="15.75" customHeight="1">
      <c r="B24" s="124" t="s">
        <v>173</v>
      </c>
      <c r="C24" s="417">
        <v>10298</v>
      </c>
      <c r="D24" s="125" t="s">
        <v>174</v>
      </c>
      <c r="E24" s="125">
        <v>140</v>
      </c>
      <c r="F24" s="124" t="s">
        <v>760</v>
      </c>
      <c r="G24" s="419"/>
      <c r="H24" s="352">
        <v>110</v>
      </c>
      <c r="I24" s="228"/>
      <c r="J24" s="228"/>
      <c r="K24" s="418"/>
    </row>
    <row r="25" spans="2:11" ht="15.75" customHeight="1">
      <c r="B25" s="124" t="s">
        <v>460</v>
      </c>
      <c r="C25" s="417">
        <v>3630</v>
      </c>
      <c r="D25" s="125" t="s">
        <v>175</v>
      </c>
      <c r="E25" s="125">
        <v>150</v>
      </c>
      <c r="F25" s="124" t="s">
        <v>761</v>
      </c>
      <c r="G25" s="419"/>
      <c r="H25" s="352">
        <v>120</v>
      </c>
      <c r="I25" s="228"/>
      <c r="J25" s="228"/>
      <c r="K25" s="418"/>
    </row>
    <row r="26" spans="2:11" ht="15.75" customHeight="1">
      <c r="B26" s="124" t="s">
        <v>176</v>
      </c>
      <c r="C26" s="417">
        <v>3631</v>
      </c>
      <c r="D26" s="125" t="s">
        <v>177</v>
      </c>
      <c r="E26" s="125">
        <v>160</v>
      </c>
      <c r="F26" s="124" t="s">
        <v>762</v>
      </c>
      <c r="G26" s="419"/>
      <c r="H26" s="352">
        <v>130</v>
      </c>
      <c r="I26" s="228"/>
      <c r="J26" s="228"/>
      <c r="K26" s="418"/>
    </row>
    <row r="27" spans="2:11" ht="15.75" customHeight="1">
      <c r="B27" s="124" t="s">
        <v>178</v>
      </c>
      <c r="C27" s="417">
        <v>11161</v>
      </c>
      <c r="D27" s="125" t="s">
        <v>179</v>
      </c>
      <c r="E27" s="125">
        <v>170</v>
      </c>
      <c r="F27" s="124" t="s">
        <v>763</v>
      </c>
      <c r="G27" s="535">
        <v>11136344</v>
      </c>
      <c r="H27" s="352">
        <v>150</v>
      </c>
      <c r="I27" s="228"/>
      <c r="J27" s="228"/>
      <c r="K27" s="535">
        <v>11136344</v>
      </c>
    </row>
    <row r="28" spans="2:11" ht="15.75" customHeight="1">
      <c r="B28" s="124" t="s">
        <v>180</v>
      </c>
      <c r="C28" s="417">
        <v>3639</v>
      </c>
      <c r="D28" s="125" t="s">
        <v>181</v>
      </c>
      <c r="E28" s="125">
        <v>180</v>
      </c>
      <c r="F28" s="124" t="s">
        <v>764</v>
      </c>
      <c r="G28" s="535">
        <v>8966056</v>
      </c>
      <c r="H28" s="352">
        <v>160</v>
      </c>
      <c r="I28" s="228"/>
      <c r="J28" s="228"/>
      <c r="K28" s="535">
        <v>8966056</v>
      </c>
    </row>
    <row r="29" spans="2:11" ht="15.75" customHeight="1">
      <c r="B29" s="124" t="s">
        <v>182</v>
      </c>
      <c r="C29" s="417">
        <v>9651</v>
      </c>
      <c r="D29" s="125" t="s">
        <v>183</v>
      </c>
      <c r="E29" s="125">
        <v>190</v>
      </c>
      <c r="F29" s="124" t="s">
        <v>765</v>
      </c>
      <c r="G29" s="535">
        <v>6709910</v>
      </c>
      <c r="H29" s="352">
        <v>180</v>
      </c>
      <c r="I29" s="228"/>
      <c r="J29" s="228"/>
      <c r="K29" s="535">
        <v>6709910</v>
      </c>
    </row>
    <row r="30" spans="2:11" ht="15.75" customHeight="1">
      <c r="B30" s="124" t="s">
        <v>184</v>
      </c>
      <c r="C30" s="417">
        <v>3665</v>
      </c>
      <c r="D30" s="125" t="s">
        <v>185</v>
      </c>
      <c r="E30" s="125">
        <v>200</v>
      </c>
      <c r="F30" s="124" t="s">
        <v>766</v>
      </c>
      <c r="G30" s="535">
        <v>7164408</v>
      </c>
      <c r="H30" s="352">
        <v>190</v>
      </c>
      <c r="I30" s="228"/>
      <c r="J30" s="228"/>
      <c r="K30" s="535">
        <v>7164408</v>
      </c>
    </row>
    <row r="31" spans="2:11" ht="15.75" customHeight="1">
      <c r="B31" s="124" t="s">
        <v>186</v>
      </c>
      <c r="C31" s="417">
        <v>3565</v>
      </c>
      <c r="D31" s="125" t="s">
        <v>187</v>
      </c>
      <c r="E31" s="125">
        <v>210</v>
      </c>
      <c r="F31" s="124" t="s">
        <v>767</v>
      </c>
      <c r="G31" s="535">
        <v>10786313</v>
      </c>
      <c r="H31" s="352">
        <v>200</v>
      </c>
      <c r="I31" s="228"/>
      <c r="J31" s="228"/>
      <c r="K31" s="535">
        <v>10786313</v>
      </c>
    </row>
    <row r="32" spans="2:11" ht="15.75" customHeight="1">
      <c r="B32" s="124" t="s">
        <v>461</v>
      </c>
      <c r="C32" s="417">
        <v>29269</v>
      </c>
      <c r="D32" s="125" t="s">
        <v>188</v>
      </c>
      <c r="E32" s="125">
        <v>220</v>
      </c>
      <c r="F32" s="124" t="s">
        <v>768</v>
      </c>
      <c r="G32" s="535">
        <v>1823883</v>
      </c>
      <c r="H32" s="352">
        <v>210</v>
      </c>
      <c r="I32" s="228"/>
      <c r="J32" s="228"/>
      <c r="K32" s="535">
        <v>1823883</v>
      </c>
    </row>
    <row r="33" spans="2:11" ht="15.75" customHeight="1">
      <c r="B33" s="132" t="s">
        <v>189</v>
      </c>
      <c r="C33" s="417">
        <v>42295</v>
      </c>
      <c r="D33" s="125" t="s">
        <v>190</v>
      </c>
      <c r="E33" s="125">
        <v>223</v>
      </c>
      <c r="F33" s="124" t="s">
        <v>769</v>
      </c>
      <c r="G33" s="418"/>
      <c r="H33" s="352">
        <v>140</v>
      </c>
      <c r="I33" s="228"/>
      <c r="J33" s="228"/>
      <c r="K33" s="418"/>
    </row>
    <row r="34" spans="2:11" ht="15.75" customHeight="1">
      <c r="B34" s="132" t="s">
        <v>191</v>
      </c>
      <c r="C34" s="608">
        <v>42485</v>
      </c>
      <c r="D34" s="125" t="s">
        <v>192</v>
      </c>
      <c r="E34" s="125">
        <v>226</v>
      </c>
      <c r="F34" s="124" t="s">
        <v>770</v>
      </c>
      <c r="G34" s="418"/>
      <c r="H34" s="352">
        <v>170</v>
      </c>
      <c r="I34" s="228"/>
      <c r="J34" s="228"/>
      <c r="K34" s="418"/>
    </row>
    <row r="35" spans="2:11" ht="15.75" customHeight="1">
      <c r="B35" s="132" t="s">
        <v>519</v>
      </c>
      <c r="C35" s="417">
        <v>556</v>
      </c>
      <c r="D35" s="125" t="s">
        <v>304</v>
      </c>
      <c r="E35" s="125">
        <v>600</v>
      </c>
      <c r="F35" s="124" t="s">
        <v>771</v>
      </c>
      <c r="G35" s="418"/>
      <c r="H35" s="421"/>
      <c r="I35" s="228"/>
      <c r="J35" s="228"/>
      <c r="K35" s="418"/>
    </row>
    <row r="36" spans="2:11" ht="15.75" customHeight="1">
      <c r="B36" s="132" t="s">
        <v>520</v>
      </c>
      <c r="C36" s="417">
        <v>555</v>
      </c>
      <c r="D36" s="125" t="s">
        <v>305</v>
      </c>
      <c r="E36" s="125">
        <v>605</v>
      </c>
      <c r="F36" s="124" t="s">
        <v>772</v>
      </c>
      <c r="G36" s="418"/>
      <c r="H36" s="421"/>
      <c r="I36" s="228"/>
      <c r="J36" s="228"/>
      <c r="K36" s="418"/>
    </row>
    <row r="37" spans="2:11" ht="15.75" customHeight="1">
      <c r="B37" s="132" t="s">
        <v>521</v>
      </c>
      <c r="C37" s="417">
        <v>712</v>
      </c>
      <c r="D37" s="125" t="s">
        <v>306</v>
      </c>
      <c r="E37" s="125">
        <v>610</v>
      </c>
      <c r="F37" s="124" t="s">
        <v>773</v>
      </c>
      <c r="G37" s="418"/>
      <c r="H37" s="421"/>
      <c r="I37" s="228"/>
      <c r="J37" s="228"/>
      <c r="K37" s="418"/>
    </row>
    <row r="38" spans="2:11" ht="15.75" customHeight="1">
      <c r="B38" s="132" t="s">
        <v>522</v>
      </c>
      <c r="C38" s="417">
        <v>716</v>
      </c>
      <c r="D38" s="125" t="s">
        <v>307</v>
      </c>
      <c r="E38" s="125">
        <v>615</v>
      </c>
      <c r="F38" s="124" t="s">
        <v>774</v>
      </c>
      <c r="G38" s="418"/>
      <c r="H38" s="421"/>
      <c r="I38" s="228"/>
      <c r="J38" s="228"/>
      <c r="K38" s="418"/>
    </row>
    <row r="39" spans="2:11" ht="15.75" customHeight="1">
      <c r="B39" s="132" t="s">
        <v>523</v>
      </c>
      <c r="C39" s="417">
        <v>576</v>
      </c>
      <c r="D39" s="125" t="s">
        <v>308</v>
      </c>
      <c r="E39" s="125">
        <v>620</v>
      </c>
      <c r="F39" s="124" t="s">
        <v>775</v>
      </c>
      <c r="G39" s="418"/>
      <c r="H39" s="421"/>
      <c r="I39" s="228"/>
      <c r="J39" s="228"/>
      <c r="K39" s="418"/>
    </row>
    <row r="40" spans="2:11" ht="15.75" customHeight="1">
      <c r="B40" s="132" t="s">
        <v>524</v>
      </c>
      <c r="C40" s="417">
        <v>727</v>
      </c>
      <c r="D40" s="125" t="s">
        <v>309</v>
      </c>
      <c r="E40" s="125">
        <v>625</v>
      </c>
      <c r="F40" s="124" t="s">
        <v>776</v>
      </c>
      <c r="G40" s="418"/>
      <c r="H40" s="421"/>
      <c r="I40" s="228"/>
      <c r="J40" s="228"/>
      <c r="K40" s="418"/>
    </row>
    <row r="41" spans="2:11" ht="15.75" customHeight="1">
      <c r="B41" s="132" t="s">
        <v>525</v>
      </c>
      <c r="C41" s="417">
        <v>557</v>
      </c>
      <c r="D41" s="125" t="s">
        <v>310</v>
      </c>
      <c r="E41" s="125">
        <v>630</v>
      </c>
      <c r="F41" s="124" t="s">
        <v>777</v>
      </c>
      <c r="G41" s="418"/>
      <c r="H41" s="421"/>
      <c r="I41" s="228"/>
      <c r="J41" s="228"/>
      <c r="K41" s="418"/>
    </row>
    <row r="42" spans="2:11" ht="15.75" customHeight="1">
      <c r="B42" s="422" t="s">
        <v>313</v>
      </c>
      <c r="C42" s="417">
        <v>11721</v>
      </c>
      <c r="D42" s="125" t="s">
        <v>526</v>
      </c>
      <c r="E42" s="125" t="s">
        <v>344</v>
      </c>
      <c r="F42" s="124" t="s">
        <v>778</v>
      </c>
      <c r="G42" s="418"/>
      <c r="H42" s="419"/>
      <c r="I42" s="228"/>
      <c r="J42" s="228"/>
      <c r="K42" s="418"/>
    </row>
    <row r="43" spans="2:11" ht="15.75" customHeight="1">
      <c r="B43" s="422" t="s">
        <v>703</v>
      </c>
      <c r="C43" s="588">
        <v>3652</v>
      </c>
      <c r="D43" s="269" t="s">
        <v>193</v>
      </c>
      <c r="E43" s="269">
        <v>230</v>
      </c>
      <c r="F43" s="123" t="s">
        <v>779</v>
      </c>
      <c r="G43" s="535"/>
      <c r="H43" s="352">
        <v>220</v>
      </c>
      <c r="I43" s="228"/>
      <c r="J43" s="228"/>
      <c r="K43" s="535">
        <v>52770054</v>
      </c>
    </row>
    <row r="44" spans="2:11" ht="15.75" customHeight="1">
      <c r="B44" s="422" t="s">
        <v>701</v>
      </c>
      <c r="C44" s="588">
        <v>3652</v>
      </c>
      <c r="D44" s="269" t="s">
        <v>702</v>
      </c>
      <c r="E44" s="269">
        <v>231</v>
      </c>
      <c r="F44" s="123" t="s">
        <v>780</v>
      </c>
      <c r="G44" s="535">
        <v>52770054</v>
      </c>
      <c r="H44" s="464">
        <v>221</v>
      </c>
      <c r="I44" s="228"/>
      <c r="J44" s="228"/>
      <c r="K44" s="535"/>
    </row>
    <row r="45" spans="2:11" ht="15.75" customHeight="1">
      <c r="B45" s="132" t="s">
        <v>194</v>
      </c>
      <c r="C45" s="417">
        <v>11711</v>
      </c>
      <c r="D45" s="125" t="s">
        <v>195</v>
      </c>
      <c r="E45" s="125">
        <v>240</v>
      </c>
      <c r="F45" s="124" t="s">
        <v>781</v>
      </c>
      <c r="G45" s="535">
        <v>8005116</v>
      </c>
      <c r="H45" s="352">
        <v>230</v>
      </c>
      <c r="I45" s="228"/>
      <c r="J45" s="228"/>
      <c r="K45" s="535">
        <v>8005116</v>
      </c>
    </row>
    <row r="46" spans="2:11" ht="15.75" customHeight="1">
      <c r="B46" s="132" t="s">
        <v>462</v>
      </c>
      <c r="C46" s="417">
        <v>12826</v>
      </c>
      <c r="D46" s="125" t="s">
        <v>196</v>
      </c>
      <c r="E46" s="125">
        <v>250</v>
      </c>
      <c r="F46" s="124" t="s">
        <v>782</v>
      </c>
      <c r="G46" s="535">
        <v>11752877</v>
      </c>
      <c r="H46" s="352">
        <v>240</v>
      </c>
      <c r="I46" s="228"/>
      <c r="J46" s="228"/>
      <c r="K46" s="535">
        <v>11752877</v>
      </c>
    </row>
    <row r="47" spans="2:11" ht="15.75" customHeight="1">
      <c r="B47" s="132" t="s">
        <v>463</v>
      </c>
      <c r="C47" s="417">
        <v>13231</v>
      </c>
      <c r="D47" s="125" t="s">
        <v>197</v>
      </c>
      <c r="E47" s="125">
        <v>260</v>
      </c>
      <c r="F47" s="124" t="s">
        <v>783</v>
      </c>
      <c r="G47" s="535">
        <v>4275861</v>
      </c>
      <c r="H47" s="352">
        <v>250</v>
      </c>
      <c r="I47" s="228"/>
      <c r="J47" s="228"/>
      <c r="K47" s="535">
        <v>4275861</v>
      </c>
    </row>
    <row r="48" spans="2:11" ht="15.75" customHeight="1">
      <c r="B48" s="422" t="s">
        <v>314</v>
      </c>
      <c r="C48" s="417">
        <v>110</v>
      </c>
      <c r="D48" s="125" t="s">
        <v>315</v>
      </c>
      <c r="E48" s="125" t="s">
        <v>345</v>
      </c>
      <c r="F48" s="124" t="s">
        <v>784</v>
      </c>
      <c r="G48" s="418"/>
      <c r="H48" s="419"/>
      <c r="I48" s="228"/>
      <c r="J48" s="228"/>
      <c r="K48" s="418"/>
    </row>
    <row r="49" spans="2:11" ht="15.75" customHeight="1">
      <c r="B49" s="132" t="s">
        <v>198</v>
      </c>
      <c r="C49" s="417">
        <v>3581</v>
      </c>
      <c r="D49" s="125" t="s">
        <v>199</v>
      </c>
      <c r="E49" s="125">
        <v>270</v>
      </c>
      <c r="F49" s="124" t="s">
        <v>785</v>
      </c>
      <c r="G49" s="535">
        <v>14101882</v>
      </c>
      <c r="H49" s="352">
        <v>340</v>
      </c>
      <c r="I49" s="228"/>
      <c r="J49" s="228"/>
      <c r="K49" s="535">
        <v>14101882</v>
      </c>
    </row>
    <row r="50" spans="2:11" ht="15.75" customHeight="1">
      <c r="B50" s="422" t="s">
        <v>711</v>
      </c>
      <c r="C50" s="588">
        <v>3606</v>
      </c>
      <c r="D50" s="269" t="s">
        <v>200</v>
      </c>
      <c r="E50" s="269">
        <v>280</v>
      </c>
      <c r="F50" s="123" t="s">
        <v>786</v>
      </c>
      <c r="H50" s="352">
        <v>350</v>
      </c>
      <c r="I50" s="228"/>
      <c r="J50" s="228"/>
      <c r="K50" s="535"/>
    </row>
    <row r="51" spans="2:11" ht="15.75" customHeight="1">
      <c r="B51" s="422" t="s">
        <v>705</v>
      </c>
      <c r="C51" s="588">
        <v>3606</v>
      </c>
      <c r="D51" s="269" t="s">
        <v>704</v>
      </c>
      <c r="E51" s="269">
        <v>281</v>
      </c>
      <c r="F51" s="123" t="s">
        <v>787</v>
      </c>
      <c r="G51" s="535">
        <v>17329858</v>
      </c>
      <c r="H51" s="464">
        <v>351</v>
      </c>
      <c r="I51" s="228"/>
      <c r="J51" s="228"/>
      <c r="K51" s="535">
        <v>17329858</v>
      </c>
    </row>
    <row r="52" spans="2:11" ht="15.75" customHeight="1">
      <c r="B52" s="132" t="s">
        <v>545</v>
      </c>
      <c r="C52" s="417">
        <v>3615</v>
      </c>
      <c r="D52" s="125" t="s">
        <v>201</v>
      </c>
      <c r="E52" s="125">
        <v>290</v>
      </c>
      <c r="F52" s="124" t="s">
        <v>788</v>
      </c>
      <c r="G52" s="535">
        <v>37162755</v>
      </c>
      <c r="H52" s="352">
        <v>360</v>
      </c>
      <c r="I52" s="228"/>
      <c r="J52" s="228"/>
      <c r="K52" s="535">
        <v>37162755</v>
      </c>
    </row>
    <row r="53" spans="2:11" ht="15.75" customHeight="1">
      <c r="B53" s="132" t="s">
        <v>202</v>
      </c>
      <c r="C53" s="417">
        <v>3625</v>
      </c>
      <c r="D53" s="125" t="s">
        <v>203</v>
      </c>
      <c r="E53" s="125">
        <v>300</v>
      </c>
      <c r="F53" s="124" t="s">
        <v>789</v>
      </c>
      <c r="G53" s="535">
        <v>2546261</v>
      </c>
      <c r="H53" s="352">
        <v>370</v>
      </c>
      <c r="I53" s="228"/>
      <c r="J53" s="423"/>
      <c r="K53" s="535">
        <v>2546261</v>
      </c>
    </row>
    <row r="54" spans="2:11" ht="15.75" customHeight="1">
      <c r="B54" s="422" t="s">
        <v>316</v>
      </c>
      <c r="C54" s="417">
        <v>439154</v>
      </c>
      <c r="D54" s="125" t="s">
        <v>317</v>
      </c>
      <c r="E54" s="125" t="s">
        <v>346</v>
      </c>
      <c r="F54" s="124" t="s">
        <v>790</v>
      </c>
      <c r="G54" s="418"/>
      <c r="H54" s="419"/>
      <c r="I54" s="228"/>
      <c r="J54" s="423"/>
      <c r="K54" s="418"/>
    </row>
    <row r="55" spans="2:11" ht="15.75" customHeight="1">
      <c r="B55" s="132" t="s">
        <v>204</v>
      </c>
      <c r="C55" s="417">
        <v>3644</v>
      </c>
      <c r="D55" s="125" t="s">
        <v>205</v>
      </c>
      <c r="E55" s="125">
        <v>310</v>
      </c>
      <c r="F55" s="124" t="s">
        <v>791</v>
      </c>
      <c r="G55" s="535">
        <v>49225809</v>
      </c>
      <c r="H55" s="352">
        <v>310</v>
      </c>
      <c r="I55" s="228"/>
      <c r="J55" s="423"/>
      <c r="K55" s="535">
        <v>49225809</v>
      </c>
    </row>
    <row r="56" spans="2:11" ht="15.75" customHeight="1">
      <c r="B56" s="132" t="s">
        <v>206</v>
      </c>
      <c r="C56" s="417">
        <v>3541</v>
      </c>
      <c r="D56" s="125" t="s">
        <v>207</v>
      </c>
      <c r="E56" s="125">
        <v>320</v>
      </c>
      <c r="F56" s="124" t="s">
        <v>792</v>
      </c>
      <c r="G56" s="535">
        <v>5320102</v>
      </c>
      <c r="H56" s="352">
        <v>320</v>
      </c>
      <c r="I56" s="228"/>
      <c r="J56" s="228"/>
      <c r="K56" s="535">
        <v>5320102</v>
      </c>
    </row>
    <row r="57" spans="2:11" ht="15.75" customHeight="1">
      <c r="B57" s="422" t="s">
        <v>318</v>
      </c>
      <c r="C57" s="417">
        <v>103594</v>
      </c>
      <c r="D57" s="125" t="s">
        <v>319</v>
      </c>
      <c r="E57" s="125" t="s">
        <v>347</v>
      </c>
      <c r="F57" s="124" t="s">
        <v>793</v>
      </c>
      <c r="G57" s="418"/>
      <c r="H57" s="419"/>
      <c r="I57" s="228"/>
      <c r="J57" s="228"/>
      <c r="K57" s="418"/>
    </row>
    <row r="58" spans="2:11" ht="15.75" customHeight="1">
      <c r="B58" s="132" t="s">
        <v>208</v>
      </c>
      <c r="C58" s="417">
        <v>3594</v>
      </c>
      <c r="D58" s="125" t="s">
        <v>209</v>
      </c>
      <c r="E58" s="125">
        <v>330</v>
      </c>
      <c r="F58" s="124" t="s">
        <v>794</v>
      </c>
      <c r="G58" s="535">
        <v>37562056</v>
      </c>
      <c r="H58" s="352">
        <v>270</v>
      </c>
      <c r="I58" s="228"/>
      <c r="J58" s="228"/>
      <c r="K58" s="535">
        <v>37562056</v>
      </c>
    </row>
    <row r="59" spans="2:11" ht="15.75" customHeight="1">
      <c r="B59" s="132" t="s">
        <v>210</v>
      </c>
      <c r="C59" s="417">
        <v>42421</v>
      </c>
      <c r="D59" s="125" t="s">
        <v>211</v>
      </c>
      <c r="E59" s="125">
        <v>333</v>
      </c>
      <c r="F59" s="124" t="s">
        <v>795</v>
      </c>
      <c r="G59" s="535">
        <v>2113004</v>
      </c>
      <c r="H59" s="352">
        <v>280</v>
      </c>
      <c r="I59" s="228"/>
      <c r="J59" s="228"/>
      <c r="K59" s="535">
        <v>2113004</v>
      </c>
    </row>
    <row r="60" spans="2:11" ht="15.75" customHeight="1">
      <c r="B60" s="124" t="s">
        <v>212</v>
      </c>
      <c r="C60" s="417">
        <v>3592</v>
      </c>
      <c r="D60" s="125" t="s">
        <v>213</v>
      </c>
      <c r="E60" s="125">
        <v>340</v>
      </c>
      <c r="F60" s="124" t="s">
        <v>796</v>
      </c>
      <c r="G60" s="535">
        <v>5061412</v>
      </c>
      <c r="H60" s="352">
        <v>260</v>
      </c>
      <c r="I60" s="228"/>
      <c r="J60" s="228"/>
      <c r="K60" s="535">
        <v>5061412</v>
      </c>
    </row>
    <row r="61" spans="2:11" ht="15.75" customHeight="1">
      <c r="B61" s="124" t="s">
        <v>214</v>
      </c>
      <c r="C61" s="417">
        <v>3624</v>
      </c>
      <c r="D61" s="125" t="s">
        <v>215</v>
      </c>
      <c r="E61" s="125">
        <v>350</v>
      </c>
      <c r="F61" s="124" t="s">
        <v>797</v>
      </c>
      <c r="G61" s="535">
        <v>11636163</v>
      </c>
      <c r="H61" s="352">
        <v>290</v>
      </c>
      <c r="I61" s="228"/>
      <c r="J61" s="228"/>
      <c r="K61" s="535">
        <v>11636163</v>
      </c>
    </row>
    <row r="62" spans="2:11" ht="15.75" customHeight="1">
      <c r="B62" s="124" t="s">
        <v>216</v>
      </c>
      <c r="C62" s="417">
        <v>3642</v>
      </c>
      <c r="D62" s="125" t="s">
        <v>217</v>
      </c>
      <c r="E62" s="125">
        <v>360</v>
      </c>
      <c r="F62" s="124" t="s">
        <v>798</v>
      </c>
      <c r="G62" s="535">
        <v>11659843</v>
      </c>
      <c r="H62" s="352">
        <v>300</v>
      </c>
      <c r="I62" s="228"/>
      <c r="J62" s="228"/>
      <c r="K62" s="535">
        <v>11659843</v>
      </c>
    </row>
    <row r="63" spans="2:11" ht="15.75" customHeight="1">
      <c r="B63" s="124" t="s">
        <v>218</v>
      </c>
      <c r="C63" s="417">
        <v>3646</v>
      </c>
      <c r="D63" s="125" t="s">
        <v>219</v>
      </c>
      <c r="E63" s="125">
        <v>370</v>
      </c>
      <c r="F63" s="124" t="s">
        <v>799</v>
      </c>
      <c r="G63" s="535">
        <v>14846558</v>
      </c>
      <c r="H63" s="352">
        <v>330</v>
      </c>
      <c r="I63" s="228"/>
      <c r="J63" s="228"/>
      <c r="K63" s="535">
        <v>14846558</v>
      </c>
    </row>
    <row r="64" spans="2:11" ht="15.75" customHeight="1">
      <c r="B64" s="124" t="s">
        <v>220</v>
      </c>
      <c r="C64" s="424">
        <v>36273</v>
      </c>
      <c r="D64" s="125" t="s">
        <v>221</v>
      </c>
      <c r="E64" s="125">
        <v>490</v>
      </c>
      <c r="F64" s="124" t="s">
        <v>800</v>
      </c>
      <c r="G64" s="535">
        <v>2580521</v>
      </c>
      <c r="H64" s="352">
        <v>430</v>
      </c>
      <c r="I64" s="228"/>
      <c r="J64" s="228"/>
      <c r="K64" s="535">
        <v>2580521</v>
      </c>
    </row>
    <row r="65" spans="2:11" ht="15.75" customHeight="1">
      <c r="B65" s="124" t="s">
        <v>222</v>
      </c>
      <c r="C65" s="424">
        <v>23582</v>
      </c>
      <c r="D65" s="125" t="s">
        <v>223</v>
      </c>
      <c r="E65" s="125">
        <v>500</v>
      </c>
      <c r="F65" s="124" t="s">
        <v>801</v>
      </c>
      <c r="G65" s="535">
        <v>1694343</v>
      </c>
      <c r="H65" s="352">
        <v>440</v>
      </c>
      <c r="I65" s="228"/>
      <c r="J65" s="228"/>
      <c r="K65" s="535">
        <v>1694343</v>
      </c>
    </row>
    <row r="66" spans="2:11" ht="15.75" customHeight="1">
      <c r="B66" s="124" t="s">
        <v>224</v>
      </c>
      <c r="C66" s="424">
        <v>23485</v>
      </c>
      <c r="D66" s="125" t="s">
        <v>225</v>
      </c>
      <c r="E66" s="125">
        <v>510</v>
      </c>
      <c r="F66" s="124" t="s">
        <v>802</v>
      </c>
      <c r="G66" s="535">
        <v>2157784</v>
      </c>
      <c r="H66" s="352">
        <v>450</v>
      </c>
      <c r="I66" s="228"/>
      <c r="J66" s="228"/>
      <c r="K66" s="535">
        <v>2157784</v>
      </c>
    </row>
    <row r="67" spans="2:11" ht="15.75" customHeight="1">
      <c r="B67" s="124" t="s">
        <v>226</v>
      </c>
      <c r="C67" s="424">
        <v>9225</v>
      </c>
      <c r="D67" s="125" t="s">
        <v>227</v>
      </c>
      <c r="E67" s="125">
        <v>520</v>
      </c>
      <c r="F67" s="124" t="s">
        <v>803</v>
      </c>
      <c r="G67" s="575">
        <v>2604593</v>
      </c>
      <c r="H67" s="352">
        <v>390</v>
      </c>
      <c r="I67" s="228"/>
      <c r="J67" s="228"/>
      <c r="K67" s="693">
        <v>8662500</v>
      </c>
    </row>
    <row r="68" spans="2:11" ht="15.75" customHeight="1">
      <c r="B68" s="124" t="s">
        <v>464</v>
      </c>
      <c r="C68" s="424">
        <v>9932</v>
      </c>
      <c r="D68" s="125" t="s">
        <v>589</v>
      </c>
      <c r="E68" s="125">
        <v>530</v>
      </c>
      <c r="F68" s="124" t="s">
        <v>804</v>
      </c>
      <c r="G68" s="576">
        <v>992536</v>
      </c>
      <c r="H68" s="352">
        <v>400</v>
      </c>
      <c r="I68" s="228"/>
      <c r="J68" s="228"/>
      <c r="K68" s="694"/>
    </row>
    <row r="69" spans="2:11" ht="15.75" customHeight="1">
      <c r="B69" s="124" t="s">
        <v>228</v>
      </c>
      <c r="C69" s="424">
        <v>33965</v>
      </c>
      <c r="D69" s="125" t="s">
        <v>229</v>
      </c>
      <c r="E69" s="125">
        <v>540</v>
      </c>
      <c r="F69" s="124" t="s">
        <v>805</v>
      </c>
      <c r="G69" s="576">
        <v>725027</v>
      </c>
      <c r="H69" s="352">
        <v>410</v>
      </c>
      <c r="I69" s="228"/>
      <c r="J69" s="228"/>
      <c r="K69" s="694"/>
    </row>
    <row r="70" spans="2:11" ht="15.75" customHeight="1">
      <c r="B70" s="124" t="s">
        <v>230</v>
      </c>
      <c r="C70" s="424">
        <v>3634</v>
      </c>
      <c r="D70" s="125" t="s">
        <v>231</v>
      </c>
      <c r="E70" s="125">
        <v>550</v>
      </c>
      <c r="F70" s="124" t="s">
        <v>806</v>
      </c>
      <c r="G70" s="576">
        <v>3088797</v>
      </c>
      <c r="H70" s="352">
        <v>420</v>
      </c>
      <c r="I70" s="228"/>
      <c r="J70" s="420">
        <f>SUM(G67:G72)</f>
        <v>8662500</v>
      </c>
      <c r="K70" s="694"/>
    </row>
    <row r="71" spans="2:11" ht="15.75" customHeight="1">
      <c r="B71" s="605" t="s">
        <v>613</v>
      </c>
      <c r="C71" s="606">
        <v>133965</v>
      </c>
      <c r="D71" s="125" t="s">
        <v>663</v>
      </c>
      <c r="E71" s="125">
        <v>552</v>
      </c>
      <c r="F71" s="124" t="s">
        <v>807</v>
      </c>
      <c r="G71" s="576">
        <v>283709</v>
      </c>
      <c r="H71" s="352">
        <v>430</v>
      </c>
      <c r="I71" s="228"/>
      <c r="J71" s="420">
        <f>J70-K67</f>
        <v>0</v>
      </c>
      <c r="K71" s="694"/>
    </row>
    <row r="72" spans="2:11" ht="15.75" customHeight="1">
      <c r="B72" s="605" t="s">
        <v>614</v>
      </c>
      <c r="C72" s="606">
        <v>203634</v>
      </c>
      <c r="D72" s="125" t="s">
        <v>664</v>
      </c>
      <c r="E72" s="125">
        <v>553</v>
      </c>
      <c r="F72" s="124" t="s">
        <v>808</v>
      </c>
      <c r="G72" s="576">
        <v>967838</v>
      </c>
      <c r="H72" s="352">
        <v>440</v>
      </c>
      <c r="I72" s="228"/>
      <c r="J72" s="228"/>
      <c r="K72" s="694"/>
    </row>
    <row r="73" spans="2:11" ht="15">
      <c r="B73" s="124" t="s">
        <v>364</v>
      </c>
      <c r="C73" s="424">
        <v>9642</v>
      </c>
      <c r="D73" s="125" t="s">
        <v>365</v>
      </c>
      <c r="E73" s="125">
        <v>555</v>
      </c>
      <c r="F73" s="124" t="s">
        <v>809</v>
      </c>
      <c r="G73" s="577"/>
      <c r="H73" s="143"/>
      <c r="K73" s="695"/>
    </row>
    <row r="74" spans="2:11" ht="15">
      <c r="B74" s="124"/>
      <c r="C74" s="424"/>
      <c r="D74" s="125"/>
      <c r="E74" s="125"/>
      <c r="F74" s="124"/>
      <c r="G74" s="578"/>
      <c r="H74" s="143"/>
      <c r="K74" s="429"/>
    </row>
    <row r="75" spans="2:11" ht="15.75" customHeight="1">
      <c r="B75" s="124"/>
      <c r="C75" s="417"/>
      <c r="D75" s="125"/>
      <c r="E75" s="125"/>
      <c r="F75" s="124"/>
      <c r="G75" s="144">
        <f>SUM(G27:G73)</f>
        <v>347051673</v>
      </c>
      <c r="H75" s="144"/>
      <c r="K75" s="144">
        <f>SUM(K27:K73)</f>
        <v>347051673</v>
      </c>
    </row>
    <row r="76" spans="2:11" ht="15.75" customHeight="1">
      <c r="B76" s="263" t="s">
        <v>320</v>
      </c>
      <c r="C76" s="417"/>
      <c r="D76" s="415"/>
      <c r="E76" s="415">
        <v>380</v>
      </c>
      <c r="F76" s="416" t="s">
        <v>321</v>
      </c>
      <c r="G76" s="145"/>
      <c r="H76" s="145"/>
      <c r="K76" s="145"/>
    </row>
    <row r="77" spans="2:11" ht="15.75" customHeight="1">
      <c r="B77" s="124"/>
      <c r="C77" s="417"/>
      <c r="D77" s="125"/>
      <c r="E77" s="125"/>
      <c r="F77" s="124"/>
      <c r="G77" s="143"/>
      <c r="H77" s="143"/>
      <c r="K77" s="418"/>
    </row>
    <row r="78" spans="2:11" ht="18.75" customHeight="1">
      <c r="B78" s="124" t="s">
        <v>499</v>
      </c>
      <c r="C78" s="424">
        <v>30</v>
      </c>
      <c r="D78" s="125" t="s">
        <v>323</v>
      </c>
      <c r="E78" s="125">
        <v>390</v>
      </c>
      <c r="F78" s="124" t="s">
        <v>810</v>
      </c>
      <c r="G78" s="143"/>
      <c r="H78" s="143"/>
      <c r="I78" s="147"/>
      <c r="K78" s="418"/>
    </row>
    <row r="79" spans="2:11" ht="20.25" customHeight="1">
      <c r="B79" s="124" t="s">
        <v>328</v>
      </c>
      <c r="C79" s="424">
        <v>40</v>
      </c>
      <c r="D79" s="125" t="s">
        <v>329</v>
      </c>
      <c r="E79" s="125">
        <v>420</v>
      </c>
      <c r="F79" s="124" t="s">
        <v>811</v>
      </c>
      <c r="G79" s="143"/>
      <c r="H79" s="143"/>
      <c r="I79" s="147"/>
      <c r="K79" s="418"/>
    </row>
    <row r="80" spans="2:11" ht="17.25" customHeight="1">
      <c r="B80" s="124" t="s">
        <v>334</v>
      </c>
      <c r="C80" s="424">
        <v>89</v>
      </c>
      <c r="D80" s="125" t="s">
        <v>335</v>
      </c>
      <c r="E80" s="125">
        <v>450</v>
      </c>
      <c r="F80" s="124" t="s">
        <v>812</v>
      </c>
      <c r="G80" s="143"/>
      <c r="H80" s="143"/>
      <c r="I80" s="147"/>
      <c r="K80" s="418"/>
    </row>
    <row r="81" spans="1:252" s="589" customFormat="1" ht="30.75" customHeight="1">
      <c r="B81" s="590" t="s">
        <v>813</v>
      </c>
      <c r="C81" s="598">
        <v>130</v>
      </c>
      <c r="D81" s="592" t="s">
        <v>337</v>
      </c>
      <c r="E81" s="592">
        <v>460</v>
      </c>
      <c r="F81" s="590" t="s">
        <v>814</v>
      </c>
      <c r="G81" s="595">
        <v>17091856</v>
      </c>
      <c r="H81" s="596"/>
      <c r="I81" s="597"/>
      <c r="K81" s="595">
        <v>17091856</v>
      </c>
    </row>
    <row r="82" spans="1:252" s="589" customFormat="1" ht="36.75" customHeight="1">
      <c r="B82" s="590" t="s">
        <v>815</v>
      </c>
      <c r="C82" s="598">
        <v>130</v>
      </c>
      <c r="D82" s="592" t="s">
        <v>707</v>
      </c>
      <c r="E82" s="592">
        <v>461</v>
      </c>
      <c r="F82" s="590" t="s">
        <v>816</v>
      </c>
      <c r="G82" s="595"/>
      <c r="H82" s="596"/>
      <c r="I82" s="597"/>
      <c r="K82" s="595"/>
    </row>
    <row r="83" spans="1:252" ht="15.75" customHeight="1">
      <c r="B83" s="124" t="s">
        <v>338</v>
      </c>
      <c r="C83" s="424">
        <v>412</v>
      </c>
      <c r="D83" s="125" t="s">
        <v>339</v>
      </c>
      <c r="E83" s="125">
        <v>470</v>
      </c>
      <c r="F83" s="124" t="s">
        <v>817</v>
      </c>
      <c r="G83" s="536">
        <v>23372396</v>
      </c>
      <c r="H83" s="353"/>
      <c r="I83" s="147"/>
      <c r="K83" s="536">
        <v>23372396</v>
      </c>
    </row>
    <row r="84" spans="1:252" ht="15.75" customHeight="1">
      <c r="B84" s="124" t="s">
        <v>527</v>
      </c>
      <c r="C84" s="424">
        <v>862</v>
      </c>
      <c r="D84" s="125" t="s">
        <v>502</v>
      </c>
      <c r="E84" s="125">
        <v>480</v>
      </c>
      <c r="F84" s="493" t="s">
        <v>818</v>
      </c>
      <c r="G84" s="536">
        <v>6234075</v>
      </c>
      <c r="H84" s="144"/>
      <c r="K84" s="536">
        <v>6234075</v>
      </c>
    </row>
    <row r="85" spans="1:252" ht="15.75" customHeight="1">
      <c r="B85" s="124" t="s">
        <v>326</v>
      </c>
      <c r="C85" s="424">
        <v>11618</v>
      </c>
      <c r="D85" s="125" t="s">
        <v>327</v>
      </c>
      <c r="E85" s="125">
        <v>410</v>
      </c>
      <c r="F85" s="124" t="s">
        <v>819</v>
      </c>
      <c r="G85" s="143"/>
      <c r="H85" s="143"/>
      <c r="I85" s="147"/>
      <c r="K85" s="418"/>
    </row>
    <row r="86" spans="1:252" s="413" customFormat="1" ht="17.25" customHeight="1">
      <c r="A86" s="148"/>
      <c r="B86" s="124" t="s">
        <v>330</v>
      </c>
      <c r="C86" s="424">
        <v>25554</v>
      </c>
      <c r="D86" s="125" t="s">
        <v>331</v>
      </c>
      <c r="E86" s="125">
        <v>430</v>
      </c>
      <c r="F86" s="124" t="s">
        <v>820</v>
      </c>
      <c r="G86" s="143"/>
      <c r="H86" s="143"/>
      <c r="I86" s="147"/>
      <c r="J86" s="148"/>
      <c r="K86" s="41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  <c r="EC86" s="148"/>
      <c r="ED86" s="148"/>
      <c r="EE86" s="148"/>
      <c r="EF86" s="148"/>
      <c r="EG86" s="148"/>
      <c r="EH86" s="148"/>
      <c r="EI86" s="148"/>
      <c r="EJ86" s="148"/>
      <c r="EK86" s="148"/>
      <c r="EL86" s="148"/>
      <c r="EM86" s="148"/>
      <c r="EN86" s="148"/>
      <c r="EO86" s="148"/>
      <c r="EP86" s="148"/>
      <c r="EQ86" s="148"/>
      <c r="ER86" s="148"/>
      <c r="ES86" s="148"/>
      <c r="ET86" s="148"/>
      <c r="EU86" s="148"/>
      <c r="EV86" s="148"/>
      <c r="EW86" s="148"/>
      <c r="EX86" s="148"/>
      <c r="EY86" s="148"/>
      <c r="EZ86" s="148"/>
      <c r="FA86" s="148"/>
      <c r="FB86" s="148"/>
      <c r="FC86" s="148"/>
      <c r="FD86" s="148"/>
      <c r="FE86" s="148"/>
      <c r="FF86" s="148"/>
      <c r="FG86" s="148"/>
      <c r="FH86" s="148"/>
      <c r="FI86" s="148"/>
      <c r="FJ86" s="148"/>
      <c r="FK86" s="148"/>
      <c r="FL86" s="148"/>
      <c r="FM86" s="148"/>
      <c r="FN86" s="148"/>
      <c r="FO86" s="148"/>
      <c r="FP86" s="148"/>
      <c r="FQ86" s="148"/>
      <c r="FR86" s="148"/>
      <c r="FS86" s="148"/>
      <c r="FT86" s="148"/>
      <c r="FU86" s="148"/>
      <c r="FV86" s="148"/>
      <c r="FW86" s="148"/>
      <c r="FX86" s="148"/>
      <c r="FY86" s="148"/>
      <c r="FZ86" s="148"/>
      <c r="GA86" s="148"/>
      <c r="GB86" s="148"/>
      <c r="GC86" s="148"/>
      <c r="GD86" s="148"/>
      <c r="GE86" s="148"/>
      <c r="GF86" s="148"/>
      <c r="GG86" s="148"/>
      <c r="GH86" s="148"/>
      <c r="GI86" s="148"/>
      <c r="GJ86" s="148"/>
      <c r="GK86" s="148"/>
      <c r="GL86" s="148"/>
      <c r="GM86" s="148"/>
      <c r="GN86" s="148"/>
      <c r="GO86" s="148"/>
      <c r="GP86" s="148"/>
      <c r="GQ86" s="148"/>
      <c r="GR86" s="148"/>
      <c r="GS86" s="148"/>
      <c r="GT86" s="148"/>
      <c r="GU86" s="148"/>
      <c r="GV86" s="148"/>
      <c r="GW86" s="148"/>
      <c r="GX86" s="148"/>
      <c r="GY86" s="148"/>
      <c r="GZ86" s="148"/>
      <c r="HA86" s="148"/>
      <c r="HB86" s="148"/>
      <c r="HC86" s="148"/>
      <c r="HD86" s="148"/>
      <c r="HE86" s="148"/>
      <c r="HF86" s="148"/>
      <c r="HG86" s="148"/>
      <c r="HH86" s="148"/>
      <c r="HI86" s="148"/>
      <c r="HJ86" s="148"/>
      <c r="HK86" s="148"/>
      <c r="HL86" s="148"/>
      <c r="HM86" s="148"/>
      <c r="HN86" s="148"/>
      <c r="HO86" s="148"/>
      <c r="HP86" s="148"/>
      <c r="HQ86" s="148"/>
      <c r="HR86" s="148"/>
      <c r="HS86" s="148"/>
      <c r="HT86" s="148"/>
      <c r="HU86" s="148"/>
      <c r="HV86" s="148"/>
      <c r="HW86" s="148"/>
      <c r="HX86" s="148"/>
      <c r="HY86" s="148"/>
      <c r="HZ86" s="148"/>
      <c r="IA86" s="148"/>
      <c r="IB86" s="148"/>
      <c r="IC86" s="148"/>
      <c r="ID86" s="148"/>
      <c r="IE86" s="148"/>
      <c r="IF86" s="148"/>
      <c r="IG86" s="148"/>
      <c r="IH86" s="148"/>
      <c r="II86" s="148"/>
      <c r="IJ86" s="148"/>
      <c r="IK86" s="148"/>
      <c r="IL86" s="148"/>
      <c r="IM86" s="148"/>
      <c r="IN86" s="148"/>
      <c r="IO86" s="148"/>
      <c r="IP86" s="148"/>
      <c r="IQ86" s="148"/>
      <c r="IR86" s="148"/>
    </row>
    <row r="87" spans="1:252" ht="15.75" customHeight="1">
      <c r="B87" s="124" t="s">
        <v>568</v>
      </c>
      <c r="C87" s="607">
        <v>42439</v>
      </c>
      <c r="D87" s="125" t="s">
        <v>333</v>
      </c>
      <c r="E87" s="125">
        <v>440</v>
      </c>
      <c r="F87" s="124" t="s">
        <v>821</v>
      </c>
      <c r="G87" s="143"/>
      <c r="H87" s="143"/>
      <c r="I87" s="147"/>
      <c r="K87" s="418"/>
    </row>
    <row r="88" spans="1:252" ht="15.75" customHeight="1">
      <c r="B88" s="124" t="s">
        <v>324</v>
      </c>
      <c r="C88" s="424">
        <v>104952</v>
      </c>
      <c r="D88" s="125" t="s">
        <v>325</v>
      </c>
      <c r="E88" s="125">
        <v>400</v>
      </c>
      <c r="F88" s="124" t="s">
        <v>822</v>
      </c>
      <c r="G88" s="143"/>
      <c r="H88" s="143"/>
      <c r="I88" s="147"/>
      <c r="K88" s="418"/>
    </row>
    <row r="89" spans="1:252" ht="15.75" customHeight="1">
      <c r="A89" s="465"/>
      <c r="B89" s="466" t="s">
        <v>581</v>
      </c>
      <c r="C89" s="467">
        <v>203599</v>
      </c>
      <c r="D89" s="468" t="s">
        <v>596</v>
      </c>
      <c r="E89" s="468">
        <v>500</v>
      </c>
      <c r="F89" s="469" t="s">
        <v>823</v>
      </c>
      <c r="G89" s="572"/>
      <c r="H89" s="470"/>
      <c r="I89" s="228"/>
      <c r="J89" s="228"/>
      <c r="K89" s="573"/>
    </row>
    <row r="90" spans="1:252" ht="15.75" customHeight="1">
      <c r="A90" s="471"/>
      <c r="B90" s="599" t="s">
        <v>580</v>
      </c>
      <c r="C90" s="417">
        <v>203658</v>
      </c>
      <c r="D90" s="269" t="s">
        <v>595</v>
      </c>
      <c r="E90" s="269">
        <v>510</v>
      </c>
      <c r="F90" s="123" t="s">
        <v>824</v>
      </c>
      <c r="G90" s="419"/>
      <c r="H90" s="480"/>
      <c r="K90" s="476"/>
    </row>
    <row r="91" spans="1:252" ht="15.75" customHeight="1">
      <c r="B91" s="600" t="s">
        <v>708</v>
      </c>
      <c r="C91" s="417">
        <v>203652</v>
      </c>
      <c r="D91" s="269" t="s">
        <v>700</v>
      </c>
      <c r="E91" s="269">
        <v>520</v>
      </c>
      <c r="F91" s="123" t="s">
        <v>825</v>
      </c>
      <c r="G91" s="419"/>
      <c r="H91" s="480"/>
      <c r="K91" s="418"/>
    </row>
    <row r="92" spans="1:252" s="589" customFormat="1" ht="30.75" customHeight="1">
      <c r="B92" s="616" t="s">
        <v>712</v>
      </c>
      <c r="C92" s="591">
        <v>103606</v>
      </c>
      <c r="D92" s="592" t="s">
        <v>863</v>
      </c>
      <c r="E92" s="592">
        <v>530</v>
      </c>
      <c r="F92" s="590" t="s">
        <v>827</v>
      </c>
      <c r="G92" s="593"/>
      <c r="H92" s="602"/>
      <c r="K92" s="594"/>
    </row>
    <row r="93" spans="1:252" s="589" customFormat="1" ht="32.25" customHeight="1">
      <c r="B93" s="601" t="s">
        <v>829</v>
      </c>
      <c r="C93" s="591">
        <v>100130</v>
      </c>
      <c r="D93" s="592" t="s">
        <v>706</v>
      </c>
      <c r="E93" s="592">
        <v>540</v>
      </c>
      <c r="F93" s="590" t="s">
        <v>828</v>
      </c>
      <c r="G93" s="593"/>
      <c r="H93" s="602"/>
      <c r="K93" s="594"/>
    </row>
    <row r="94" spans="1:252" ht="15.75" customHeight="1">
      <c r="B94" s="472"/>
      <c r="C94" s="473"/>
      <c r="D94" s="474"/>
      <c r="E94" s="474"/>
      <c r="F94" s="475"/>
      <c r="G94" s="481"/>
      <c r="H94" s="478"/>
      <c r="K94" s="418"/>
    </row>
    <row r="95" spans="1:252" ht="15.75" customHeight="1">
      <c r="B95" s="123"/>
      <c r="C95" s="417"/>
      <c r="D95" s="269"/>
      <c r="E95" s="269"/>
      <c r="F95" s="123"/>
      <c r="G95" s="419"/>
      <c r="H95" s="464"/>
      <c r="K95" s="418"/>
    </row>
    <row r="96" spans="1:252" ht="15.75" customHeight="1">
      <c r="B96" s="124"/>
      <c r="C96" s="417"/>
      <c r="D96" s="125"/>
      <c r="E96" s="125"/>
      <c r="F96" s="124"/>
      <c r="G96" s="144">
        <f>SUM(G78:G90)</f>
        <v>46698327</v>
      </c>
      <c r="H96" s="143"/>
      <c r="K96" s="144">
        <f>SUM(K78:K90)</f>
        <v>46698327</v>
      </c>
    </row>
    <row r="97" spans="2:11">
      <c r="B97" s="427"/>
      <c r="C97" s="428"/>
      <c r="D97" s="426"/>
      <c r="E97" s="426"/>
      <c r="F97" s="426"/>
      <c r="G97" s="425"/>
      <c r="H97" s="353"/>
    </row>
    <row r="98" spans="2:11" ht="13.5" thickBot="1">
      <c r="F98" s="106" t="s">
        <v>19</v>
      </c>
      <c r="G98" s="149">
        <f>G96+G75</f>
        <v>393750000</v>
      </c>
      <c r="H98" s="353"/>
      <c r="K98" s="149">
        <f>K96+K75</f>
        <v>393750000</v>
      </c>
    </row>
    <row r="99" spans="2:11" ht="13.5" thickTop="1"/>
    <row r="102" spans="2:11">
      <c r="F102" s="430"/>
    </row>
    <row r="103" spans="2:11">
      <c r="F103" s="430"/>
    </row>
    <row r="104" spans="2:11">
      <c r="B104" s="148"/>
      <c r="C104" s="148"/>
      <c r="F104" s="430"/>
      <c r="H104" s="148"/>
    </row>
    <row r="105" spans="2:11">
      <c r="B105" s="148"/>
      <c r="C105" s="148"/>
      <c r="F105" s="430"/>
      <c r="G105" s="261" t="s">
        <v>469</v>
      </c>
      <c r="H105" s="148"/>
      <c r="K105" s="261"/>
    </row>
    <row r="106" spans="2:11">
      <c r="B106" s="148"/>
      <c r="C106" s="148"/>
      <c r="F106" s="430"/>
      <c r="G106" s="431">
        <v>43327</v>
      </c>
      <c r="H106" s="148"/>
      <c r="K106" s="431"/>
    </row>
    <row r="107" spans="2:11">
      <c r="B107" s="148"/>
      <c r="C107" s="148"/>
      <c r="F107" s="430"/>
      <c r="H107" s="148"/>
    </row>
    <row r="108" spans="2:11">
      <c r="B108" s="148"/>
      <c r="C108" s="148"/>
      <c r="F108" s="430"/>
      <c r="H108" s="148"/>
    </row>
    <row r="120" spans="2:11" ht="15.75" customHeight="1">
      <c r="B120" s="479" t="s">
        <v>560</v>
      </c>
      <c r="C120" s="417">
        <v>3658</v>
      </c>
      <c r="D120" s="269" t="s">
        <v>561</v>
      </c>
      <c r="E120" s="269">
        <v>501</v>
      </c>
      <c r="F120" s="123" t="s">
        <v>673</v>
      </c>
      <c r="G120" s="419"/>
      <c r="H120" s="480"/>
      <c r="K120" s="418"/>
    </row>
    <row r="121" spans="2:11" ht="15.75" customHeight="1">
      <c r="B121" s="472" t="s">
        <v>562</v>
      </c>
      <c r="C121" s="473">
        <v>203599</v>
      </c>
      <c r="D121" s="474" t="s">
        <v>563</v>
      </c>
      <c r="E121" s="474">
        <v>511</v>
      </c>
      <c r="F121" s="475" t="s">
        <v>674</v>
      </c>
      <c r="G121" s="537"/>
      <c r="H121" s="478"/>
      <c r="I121" s="228"/>
      <c r="J121" s="228"/>
      <c r="K121" s="477"/>
    </row>
    <row r="124" spans="2:11" ht="15.75" customHeight="1">
      <c r="B124" s="472" t="s">
        <v>590</v>
      </c>
      <c r="C124" s="473">
        <v>3658</v>
      </c>
      <c r="D124" s="474" t="s">
        <v>561</v>
      </c>
      <c r="E124" s="474">
        <v>52</v>
      </c>
      <c r="F124" s="475" t="s">
        <v>675</v>
      </c>
      <c r="G124" s="481"/>
      <c r="H124" s="478">
        <v>23</v>
      </c>
      <c r="I124" s="228"/>
      <c r="J124" s="228"/>
      <c r="K124" s="476"/>
    </row>
    <row r="125" spans="2:11" ht="15.75" customHeight="1">
      <c r="B125" s="472" t="s">
        <v>591</v>
      </c>
      <c r="C125" s="473">
        <v>3599</v>
      </c>
      <c r="D125" s="474" t="s">
        <v>563</v>
      </c>
      <c r="E125" s="474">
        <v>93</v>
      </c>
      <c r="F125" s="475" t="s">
        <v>676</v>
      </c>
      <c r="G125" s="476"/>
      <c r="H125" s="478">
        <v>64</v>
      </c>
      <c r="I125" s="228"/>
      <c r="J125" s="228"/>
      <c r="K125" s="476"/>
    </row>
    <row r="132" spans="2:11" ht="15.75" customHeight="1">
      <c r="B132" s="132" t="s">
        <v>311</v>
      </c>
      <c r="C132" s="417">
        <v>518</v>
      </c>
      <c r="D132" s="125" t="s">
        <v>312</v>
      </c>
      <c r="E132" s="125">
        <v>635</v>
      </c>
      <c r="F132" s="124" t="s">
        <v>609</v>
      </c>
      <c r="G132" s="420"/>
      <c r="H132" s="421"/>
      <c r="I132" s="228"/>
      <c r="J132" s="228"/>
      <c r="K132" s="420"/>
    </row>
    <row r="133" spans="2:11" ht="15.75" customHeight="1">
      <c r="B133" s="132" t="s">
        <v>556</v>
      </c>
      <c r="C133" s="417">
        <v>519</v>
      </c>
      <c r="D133" s="125" t="s">
        <v>557</v>
      </c>
      <c r="E133" s="125">
        <v>637</v>
      </c>
      <c r="F133" s="124" t="s">
        <v>610</v>
      </c>
      <c r="G133" s="420"/>
      <c r="H133" s="421"/>
      <c r="I133" s="228"/>
      <c r="J133" s="228"/>
      <c r="K133" s="420"/>
    </row>
    <row r="134" spans="2:11" ht="15.75" customHeight="1">
      <c r="B134" s="132" t="s">
        <v>558</v>
      </c>
      <c r="C134" s="417">
        <v>707</v>
      </c>
      <c r="D134" s="125" t="s">
        <v>559</v>
      </c>
      <c r="E134" s="125">
        <v>639</v>
      </c>
      <c r="F134" s="124" t="s">
        <v>611</v>
      </c>
      <c r="G134" s="420"/>
      <c r="H134" s="421"/>
      <c r="I134" s="228"/>
      <c r="J134" s="228"/>
      <c r="K134" s="420"/>
    </row>
  </sheetData>
  <sortState xmlns:xlrd2="http://schemas.microsoft.com/office/spreadsheetml/2017/richdata2" ref="A75:IR86">
    <sortCondition ref="C75:C86"/>
  </sortState>
  <mergeCells count="2">
    <mergeCell ref="B6:B7"/>
    <mergeCell ref="K67:K73"/>
  </mergeCells>
  <hyperlinks>
    <hyperlink ref="G1" location="Index!A1" display="Return to Index" xr:uid="{00000000-0004-0000-1700-000000000000}"/>
  </hyperlinks>
  <pageMargins left="0.2" right="0.2" top="0.5" bottom="0.5" header="0.3" footer="0.3"/>
  <pageSetup scale="76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91"/>
  <sheetViews>
    <sheetView showGridLines="0" workbookViewId="0">
      <pane ySplit="4" topLeftCell="A5" activePane="bottomLeft" state="frozen"/>
      <selection pane="bottomLeft" activeCell="T15" sqref="T15"/>
    </sheetView>
  </sheetViews>
  <sheetFormatPr defaultColWidth="12.5703125" defaultRowHeight="12.75" outlineLevelCol="1"/>
  <cols>
    <col min="1" max="1" width="6.42578125" style="286" customWidth="1"/>
    <col min="2" max="2" width="10.140625" style="396" customWidth="1"/>
    <col min="3" max="3" width="49.42578125" style="304" customWidth="1"/>
    <col min="4" max="4" width="10.5703125" style="315" hidden="1" customWidth="1" outlineLevel="1"/>
    <col min="5" max="5" width="10.140625" style="315" hidden="1" customWidth="1" outlineLevel="1"/>
    <col min="6" max="6" width="12" style="315" hidden="1" customWidth="1" outlineLevel="1"/>
    <col min="7" max="7" width="10.7109375" style="315" hidden="1" customWidth="1" outlineLevel="1"/>
    <col min="8" max="9" width="12.7109375" style="315" hidden="1" customWidth="1" outlineLevel="1"/>
    <col min="10" max="10" width="10" style="304" hidden="1" customWidth="1" outlineLevel="1"/>
    <col min="11" max="11" width="12.5703125" style="312" collapsed="1"/>
    <col min="12" max="12" width="12.140625" style="312" customWidth="1"/>
    <col min="13" max="13" width="10.42578125" style="317" customWidth="1"/>
    <col min="14" max="14" width="10.28515625" style="361" customWidth="1"/>
    <col min="15" max="15" width="3.7109375" style="306" customWidth="1"/>
    <col min="16" max="17" width="12.5703125" style="306"/>
    <col min="18" max="18" width="10.28515625" style="304" customWidth="1"/>
    <col min="19" max="19" width="10" style="304" customWidth="1"/>
    <col min="20" max="20" width="9.85546875" style="304" customWidth="1"/>
    <col min="21" max="261" width="12.5703125" style="304" customWidth="1"/>
    <col min="262" max="270" width="12.5703125" style="304"/>
    <col min="271" max="271" width="37.28515625" style="304" customWidth="1"/>
    <col min="272" max="274" width="9.140625" style="304" customWidth="1"/>
    <col min="275" max="275" width="10.7109375" style="304" customWidth="1"/>
    <col min="276" max="277" width="12.7109375" style="304" customWidth="1"/>
    <col min="278" max="517" width="12.5703125" style="304" customWidth="1"/>
    <col min="518" max="526" width="12.5703125" style="304"/>
    <col min="527" max="527" width="37.28515625" style="304" customWidth="1"/>
    <col min="528" max="530" width="9.140625" style="304" customWidth="1"/>
    <col min="531" max="531" width="10.7109375" style="304" customWidth="1"/>
    <col min="532" max="533" width="12.7109375" style="304" customWidth="1"/>
    <col min="534" max="773" width="12.5703125" style="304" customWidth="1"/>
    <col min="774" max="782" width="12.5703125" style="304"/>
    <col min="783" max="783" width="37.28515625" style="304" customWidth="1"/>
    <col min="784" max="786" width="9.140625" style="304" customWidth="1"/>
    <col min="787" max="787" width="10.7109375" style="304" customWidth="1"/>
    <col min="788" max="789" width="12.7109375" style="304" customWidth="1"/>
    <col min="790" max="1029" width="12.5703125" style="304" customWidth="1"/>
    <col min="1030" max="1038" width="12.5703125" style="304"/>
    <col min="1039" max="1039" width="37.28515625" style="304" customWidth="1"/>
    <col min="1040" max="1042" width="9.140625" style="304" customWidth="1"/>
    <col min="1043" max="1043" width="10.7109375" style="304" customWidth="1"/>
    <col min="1044" max="1045" width="12.7109375" style="304" customWidth="1"/>
    <col min="1046" max="1285" width="12.5703125" style="304" customWidth="1"/>
    <col min="1286" max="1294" width="12.5703125" style="304"/>
    <col min="1295" max="1295" width="37.28515625" style="304" customWidth="1"/>
    <col min="1296" max="1298" width="9.140625" style="304" customWidth="1"/>
    <col min="1299" max="1299" width="10.7109375" style="304" customWidth="1"/>
    <col min="1300" max="1301" width="12.7109375" style="304" customWidth="1"/>
    <col min="1302" max="1541" width="12.5703125" style="304" customWidth="1"/>
    <col min="1542" max="1550" width="12.5703125" style="304"/>
    <col min="1551" max="1551" width="37.28515625" style="304" customWidth="1"/>
    <col min="1552" max="1554" width="9.140625" style="304" customWidth="1"/>
    <col min="1555" max="1555" width="10.7109375" style="304" customWidth="1"/>
    <col min="1556" max="1557" width="12.7109375" style="304" customWidth="1"/>
    <col min="1558" max="1797" width="12.5703125" style="304" customWidth="1"/>
    <col min="1798" max="1806" width="12.5703125" style="304"/>
    <col min="1807" max="1807" width="37.28515625" style="304" customWidth="1"/>
    <col min="1808" max="1810" width="9.140625" style="304" customWidth="1"/>
    <col min="1811" max="1811" width="10.7109375" style="304" customWidth="1"/>
    <col min="1812" max="1813" width="12.7109375" style="304" customWidth="1"/>
    <col min="1814" max="2053" width="12.5703125" style="304" customWidth="1"/>
    <col min="2054" max="2062" width="12.5703125" style="304"/>
    <col min="2063" max="2063" width="37.28515625" style="304" customWidth="1"/>
    <col min="2064" max="2066" width="9.140625" style="304" customWidth="1"/>
    <col min="2067" max="2067" width="10.7109375" style="304" customWidth="1"/>
    <col min="2068" max="2069" width="12.7109375" style="304" customWidth="1"/>
    <col min="2070" max="2309" width="12.5703125" style="304" customWidth="1"/>
    <col min="2310" max="2318" width="12.5703125" style="304"/>
    <col min="2319" max="2319" width="37.28515625" style="304" customWidth="1"/>
    <col min="2320" max="2322" width="9.140625" style="304" customWidth="1"/>
    <col min="2323" max="2323" width="10.7109375" style="304" customWidth="1"/>
    <col min="2324" max="2325" width="12.7109375" style="304" customWidth="1"/>
    <col min="2326" max="2565" width="12.5703125" style="304" customWidth="1"/>
    <col min="2566" max="2574" width="12.5703125" style="304"/>
    <col min="2575" max="2575" width="37.28515625" style="304" customWidth="1"/>
    <col min="2576" max="2578" width="9.140625" style="304" customWidth="1"/>
    <col min="2579" max="2579" width="10.7109375" style="304" customWidth="1"/>
    <col min="2580" max="2581" width="12.7109375" style="304" customWidth="1"/>
    <col min="2582" max="2821" width="12.5703125" style="304" customWidth="1"/>
    <col min="2822" max="2830" width="12.5703125" style="304"/>
    <col min="2831" max="2831" width="37.28515625" style="304" customWidth="1"/>
    <col min="2832" max="2834" width="9.140625" style="304" customWidth="1"/>
    <col min="2835" max="2835" width="10.7109375" style="304" customWidth="1"/>
    <col min="2836" max="2837" width="12.7109375" style="304" customWidth="1"/>
    <col min="2838" max="3077" width="12.5703125" style="304" customWidth="1"/>
    <col min="3078" max="3086" width="12.5703125" style="304"/>
    <col min="3087" max="3087" width="37.28515625" style="304" customWidth="1"/>
    <col min="3088" max="3090" width="9.140625" style="304" customWidth="1"/>
    <col min="3091" max="3091" width="10.7109375" style="304" customWidth="1"/>
    <col min="3092" max="3093" width="12.7109375" style="304" customWidth="1"/>
    <col min="3094" max="3333" width="12.5703125" style="304" customWidth="1"/>
    <col min="3334" max="3342" width="12.5703125" style="304"/>
    <col min="3343" max="3343" width="37.28515625" style="304" customWidth="1"/>
    <col min="3344" max="3346" width="9.140625" style="304" customWidth="1"/>
    <col min="3347" max="3347" width="10.7109375" style="304" customWidth="1"/>
    <col min="3348" max="3349" width="12.7109375" style="304" customWidth="1"/>
    <col min="3350" max="3589" width="12.5703125" style="304" customWidth="1"/>
    <col min="3590" max="3598" width="12.5703125" style="304"/>
    <col min="3599" max="3599" width="37.28515625" style="304" customWidth="1"/>
    <col min="3600" max="3602" width="9.140625" style="304" customWidth="1"/>
    <col min="3603" max="3603" width="10.7109375" style="304" customWidth="1"/>
    <col min="3604" max="3605" width="12.7109375" style="304" customWidth="1"/>
    <col min="3606" max="3845" width="12.5703125" style="304" customWidth="1"/>
    <col min="3846" max="3854" width="12.5703125" style="304"/>
    <col min="3855" max="3855" width="37.28515625" style="304" customWidth="1"/>
    <col min="3856" max="3858" width="9.140625" style="304" customWidth="1"/>
    <col min="3859" max="3859" width="10.7109375" style="304" customWidth="1"/>
    <col min="3860" max="3861" width="12.7109375" style="304" customWidth="1"/>
    <col min="3862" max="4101" width="12.5703125" style="304" customWidth="1"/>
    <col min="4102" max="4110" width="12.5703125" style="304"/>
    <col min="4111" max="4111" width="37.28515625" style="304" customWidth="1"/>
    <col min="4112" max="4114" width="9.140625" style="304" customWidth="1"/>
    <col min="4115" max="4115" width="10.7109375" style="304" customWidth="1"/>
    <col min="4116" max="4117" width="12.7109375" style="304" customWidth="1"/>
    <col min="4118" max="4357" width="12.5703125" style="304" customWidth="1"/>
    <col min="4358" max="4366" width="12.5703125" style="304"/>
    <col min="4367" max="4367" width="37.28515625" style="304" customWidth="1"/>
    <col min="4368" max="4370" width="9.140625" style="304" customWidth="1"/>
    <col min="4371" max="4371" width="10.7109375" style="304" customWidth="1"/>
    <col min="4372" max="4373" width="12.7109375" style="304" customWidth="1"/>
    <col min="4374" max="4613" width="12.5703125" style="304" customWidth="1"/>
    <col min="4614" max="4622" width="12.5703125" style="304"/>
    <col min="4623" max="4623" width="37.28515625" style="304" customWidth="1"/>
    <col min="4624" max="4626" width="9.140625" style="304" customWidth="1"/>
    <col min="4627" max="4627" width="10.7109375" style="304" customWidth="1"/>
    <col min="4628" max="4629" width="12.7109375" style="304" customWidth="1"/>
    <col min="4630" max="4869" width="12.5703125" style="304" customWidth="1"/>
    <col min="4870" max="4878" width="12.5703125" style="304"/>
    <col min="4879" max="4879" width="37.28515625" style="304" customWidth="1"/>
    <col min="4880" max="4882" width="9.140625" style="304" customWidth="1"/>
    <col min="4883" max="4883" width="10.7109375" style="304" customWidth="1"/>
    <col min="4884" max="4885" width="12.7109375" style="304" customWidth="1"/>
    <col min="4886" max="5125" width="12.5703125" style="304" customWidth="1"/>
    <col min="5126" max="5134" width="12.5703125" style="304"/>
    <col min="5135" max="5135" width="37.28515625" style="304" customWidth="1"/>
    <col min="5136" max="5138" width="9.140625" style="304" customWidth="1"/>
    <col min="5139" max="5139" width="10.7109375" style="304" customWidth="1"/>
    <col min="5140" max="5141" width="12.7109375" style="304" customWidth="1"/>
    <col min="5142" max="5381" width="12.5703125" style="304" customWidth="1"/>
    <col min="5382" max="5390" width="12.5703125" style="304"/>
    <col min="5391" max="5391" width="37.28515625" style="304" customWidth="1"/>
    <col min="5392" max="5394" width="9.140625" style="304" customWidth="1"/>
    <col min="5395" max="5395" width="10.7109375" style="304" customWidth="1"/>
    <col min="5396" max="5397" width="12.7109375" style="304" customWidth="1"/>
    <col min="5398" max="5637" width="12.5703125" style="304" customWidth="1"/>
    <col min="5638" max="5646" width="12.5703125" style="304"/>
    <col min="5647" max="5647" width="37.28515625" style="304" customWidth="1"/>
    <col min="5648" max="5650" width="9.140625" style="304" customWidth="1"/>
    <col min="5651" max="5651" width="10.7109375" style="304" customWidth="1"/>
    <col min="5652" max="5653" width="12.7109375" style="304" customWidth="1"/>
    <col min="5654" max="5893" width="12.5703125" style="304" customWidth="1"/>
    <col min="5894" max="5902" width="12.5703125" style="304"/>
    <col min="5903" max="5903" width="37.28515625" style="304" customWidth="1"/>
    <col min="5904" max="5906" width="9.140625" style="304" customWidth="1"/>
    <col min="5907" max="5907" width="10.7109375" style="304" customWidth="1"/>
    <col min="5908" max="5909" width="12.7109375" style="304" customWidth="1"/>
    <col min="5910" max="6149" width="12.5703125" style="304" customWidth="1"/>
    <col min="6150" max="6158" width="12.5703125" style="304"/>
    <col min="6159" max="6159" width="37.28515625" style="304" customWidth="1"/>
    <col min="6160" max="6162" width="9.140625" style="304" customWidth="1"/>
    <col min="6163" max="6163" width="10.7109375" style="304" customWidth="1"/>
    <col min="6164" max="6165" width="12.7109375" style="304" customWidth="1"/>
    <col min="6166" max="6405" width="12.5703125" style="304" customWidth="1"/>
    <col min="6406" max="6414" width="12.5703125" style="304"/>
    <col min="6415" max="6415" width="37.28515625" style="304" customWidth="1"/>
    <col min="6416" max="6418" width="9.140625" style="304" customWidth="1"/>
    <col min="6419" max="6419" width="10.7109375" style="304" customWidth="1"/>
    <col min="6420" max="6421" width="12.7109375" style="304" customWidth="1"/>
    <col min="6422" max="6661" width="12.5703125" style="304" customWidth="1"/>
    <col min="6662" max="6670" width="12.5703125" style="304"/>
    <col min="6671" max="6671" width="37.28515625" style="304" customWidth="1"/>
    <col min="6672" max="6674" width="9.140625" style="304" customWidth="1"/>
    <col min="6675" max="6675" width="10.7109375" style="304" customWidth="1"/>
    <col min="6676" max="6677" width="12.7109375" style="304" customWidth="1"/>
    <col min="6678" max="6917" width="12.5703125" style="304" customWidth="1"/>
    <col min="6918" max="6926" width="12.5703125" style="304"/>
    <col min="6927" max="6927" width="37.28515625" style="304" customWidth="1"/>
    <col min="6928" max="6930" width="9.140625" style="304" customWidth="1"/>
    <col min="6931" max="6931" width="10.7109375" style="304" customWidth="1"/>
    <col min="6932" max="6933" width="12.7109375" style="304" customWidth="1"/>
    <col min="6934" max="7173" width="12.5703125" style="304" customWidth="1"/>
    <col min="7174" max="7182" width="12.5703125" style="304"/>
    <col min="7183" max="7183" width="37.28515625" style="304" customWidth="1"/>
    <col min="7184" max="7186" width="9.140625" style="304" customWidth="1"/>
    <col min="7187" max="7187" width="10.7109375" style="304" customWidth="1"/>
    <col min="7188" max="7189" width="12.7109375" style="304" customWidth="1"/>
    <col min="7190" max="7429" width="12.5703125" style="304" customWidth="1"/>
    <col min="7430" max="7438" width="12.5703125" style="304"/>
    <col min="7439" max="7439" width="37.28515625" style="304" customWidth="1"/>
    <col min="7440" max="7442" width="9.140625" style="304" customWidth="1"/>
    <col min="7443" max="7443" width="10.7109375" style="304" customWidth="1"/>
    <col min="7444" max="7445" width="12.7109375" style="304" customWidth="1"/>
    <col min="7446" max="7685" width="12.5703125" style="304" customWidth="1"/>
    <col min="7686" max="7694" width="12.5703125" style="304"/>
    <col min="7695" max="7695" width="37.28515625" style="304" customWidth="1"/>
    <col min="7696" max="7698" width="9.140625" style="304" customWidth="1"/>
    <col min="7699" max="7699" width="10.7109375" style="304" customWidth="1"/>
    <col min="7700" max="7701" width="12.7109375" style="304" customWidth="1"/>
    <col min="7702" max="7941" width="12.5703125" style="304" customWidth="1"/>
    <col min="7942" max="7950" width="12.5703125" style="304"/>
    <col min="7951" max="7951" width="37.28515625" style="304" customWidth="1"/>
    <col min="7952" max="7954" width="9.140625" style="304" customWidth="1"/>
    <col min="7955" max="7955" width="10.7109375" style="304" customWidth="1"/>
    <col min="7956" max="7957" width="12.7109375" style="304" customWidth="1"/>
    <col min="7958" max="8197" width="12.5703125" style="304" customWidth="1"/>
    <col min="8198" max="8206" width="12.5703125" style="304"/>
    <col min="8207" max="8207" width="37.28515625" style="304" customWidth="1"/>
    <col min="8208" max="8210" width="9.140625" style="304" customWidth="1"/>
    <col min="8211" max="8211" width="10.7109375" style="304" customWidth="1"/>
    <col min="8212" max="8213" width="12.7109375" style="304" customWidth="1"/>
    <col min="8214" max="8453" width="12.5703125" style="304" customWidth="1"/>
    <col min="8454" max="8462" width="12.5703125" style="304"/>
    <col min="8463" max="8463" width="37.28515625" style="304" customWidth="1"/>
    <col min="8464" max="8466" width="9.140625" style="304" customWidth="1"/>
    <col min="8467" max="8467" width="10.7109375" style="304" customWidth="1"/>
    <col min="8468" max="8469" width="12.7109375" style="304" customWidth="1"/>
    <col min="8470" max="8709" width="12.5703125" style="304" customWidth="1"/>
    <col min="8710" max="8718" width="12.5703125" style="304"/>
    <col min="8719" max="8719" width="37.28515625" style="304" customWidth="1"/>
    <col min="8720" max="8722" width="9.140625" style="304" customWidth="1"/>
    <col min="8723" max="8723" width="10.7109375" style="304" customWidth="1"/>
    <col min="8724" max="8725" width="12.7109375" style="304" customWidth="1"/>
    <col min="8726" max="8965" width="12.5703125" style="304" customWidth="1"/>
    <col min="8966" max="8974" width="12.5703125" style="304"/>
    <col min="8975" max="8975" width="37.28515625" style="304" customWidth="1"/>
    <col min="8976" max="8978" width="9.140625" style="304" customWidth="1"/>
    <col min="8979" max="8979" width="10.7109375" style="304" customWidth="1"/>
    <col min="8980" max="8981" width="12.7109375" style="304" customWidth="1"/>
    <col min="8982" max="9221" width="12.5703125" style="304" customWidth="1"/>
    <col min="9222" max="9230" width="12.5703125" style="304"/>
    <col min="9231" max="9231" width="37.28515625" style="304" customWidth="1"/>
    <col min="9232" max="9234" width="9.140625" style="304" customWidth="1"/>
    <col min="9235" max="9235" width="10.7109375" style="304" customWidth="1"/>
    <col min="9236" max="9237" width="12.7109375" style="304" customWidth="1"/>
    <col min="9238" max="9477" width="12.5703125" style="304" customWidth="1"/>
    <col min="9478" max="9486" width="12.5703125" style="304"/>
    <col min="9487" max="9487" width="37.28515625" style="304" customWidth="1"/>
    <col min="9488" max="9490" width="9.140625" style="304" customWidth="1"/>
    <col min="9491" max="9491" width="10.7109375" style="304" customWidth="1"/>
    <col min="9492" max="9493" width="12.7109375" style="304" customWidth="1"/>
    <col min="9494" max="9733" width="12.5703125" style="304" customWidth="1"/>
    <col min="9734" max="9742" width="12.5703125" style="304"/>
    <col min="9743" max="9743" width="37.28515625" style="304" customWidth="1"/>
    <col min="9744" max="9746" width="9.140625" style="304" customWidth="1"/>
    <col min="9747" max="9747" width="10.7109375" style="304" customWidth="1"/>
    <col min="9748" max="9749" width="12.7109375" style="304" customWidth="1"/>
    <col min="9750" max="9989" width="12.5703125" style="304" customWidth="1"/>
    <col min="9990" max="9998" width="12.5703125" style="304"/>
    <col min="9999" max="9999" width="37.28515625" style="304" customWidth="1"/>
    <col min="10000" max="10002" width="9.140625" style="304" customWidth="1"/>
    <col min="10003" max="10003" width="10.7109375" style="304" customWidth="1"/>
    <col min="10004" max="10005" width="12.7109375" style="304" customWidth="1"/>
    <col min="10006" max="10245" width="12.5703125" style="304" customWidth="1"/>
    <col min="10246" max="10254" width="12.5703125" style="304"/>
    <col min="10255" max="10255" width="37.28515625" style="304" customWidth="1"/>
    <col min="10256" max="10258" width="9.140625" style="304" customWidth="1"/>
    <col min="10259" max="10259" width="10.7109375" style="304" customWidth="1"/>
    <col min="10260" max="10261" width="12.7109375" style="304" customWidth="1"/>
    <col min="10262" max="10501" width="12.5703125" style="304" customWidth="1"/>
    <col min="10502" max="10510" width="12.5703125" style="304"/>
    <col min="10511" max="10511" width="37.28515625" style="304" customWidth="1"/>
    <col min="10512" max="10514" width="9.140625" style="304" customWidth="1"/>
    <col min="10515" max="10515" width="10.7109375" style="304" customWidth="1"/>
    <col min="10516" max="10517" width="12.7109375" style="304" customWidth="1"/>
    <col min="10518" max="10757" width="12.5703125" style="304" customWidth="1"/>
    <col min="10758" max="10766" width="12.5703125" style="304"/>
    <col min="10767" max="10767" width="37.28515625" style="304" customWidth="1"/>
    <col min="10768" max="10770" width="9.140625" style="304" customWidth="1"/>
    <col min="10771" max="10771" width="10.7109375" style="304" customWidth="1"/>
    <col min="10772" max="10773" width="12.7109375" style="304" customWidth="1"/>
    <col min="10774" max="11013" width="12.5703125" style="304" customWidth="1"/>
    <col min="11014" max="11022" width="12.5703125" style="304"/>
    <col min="11023" max="11023" width="37.28515625" style="304" customWidth="1"/>
    <col min="11024" max="11026" width="9.140625" style="304" customWidth="1"/>
    <col min="11027" max="11027" width="10.7109375" style="304" customWidth="1"/>
    <col min="11028" max="11029" width="12.7109375" style="304" customWidth="1"/>
    <col min="11030" max="11269" width="12.5703125" style="304" customWidth="1"/>
    <col min="11270" max="11278" width="12.5703125" style="304"/>
    <col min="11279" max="11279" width="37.28515625" style="304" customWidth="1"/>
    <col min="11280" max="11282" width="9.140625" style="304" customWidth="1"/>
    <col min="11283" max="11283" width="10.7109375" style="304" customWidth="1"/>
    <col min="11284" max="11285" width="12.7109375" style="304" customWidth="1"/>
    <col min="11286" max="11525" width="12.5703125" style="304" customWidth="1"/>
    <col min="11526" max="11534" width="12.5703125" style="304"/>
    <col min="11535" max="11535" width="37.28515625" style="304" customWidth="1"/>
    <col min="11536" max="11538" width="9.140625" style="304" customWidth="1"/>
    <col min="11539" max="11539" width="10.7109375" style="304" customWidth="1"/>
    <col min="11540" max="11541" width="12.7109375" style="304" customWidth="1"/>
    <col min="11542" max="11781" width="12.5703125" style="304" customWidth="1"/>
    <col min="11782" max="11790" width="12.5703125" style="304"/>
    <col min="11791" max="11791" width="37.28515625" style="304" customWidth="1"/>
    <col min="11792" max="11794" width="9.140625" style="304" customWidth="1"/>
    <col min="11795" max="11795" width="10.7109375" style="304" customWidth="1"/>
    <col min="11796" max="11797" width="12.7109375" style="304" customWidth="1"/>
    <col min="11798" max="12037" width="12.5703125" style="304" customWidth="1"/>
    <col min="12038" max="12046" width="12.5703125" style="304"/>
    <col min="12047" max="12047" width="37.28515625" style="304" customWidth="1"/>
    <col min="12048" max="12050" width="9.140625" style="304" customWidth="1"/>
    <col min="12051" max="12051" width="10.7109375" style="304" customWidth="1"/>
    <col min="12052" max="12053" width="12.7109375" style="304" customWidth="1"/>
    <col min="12054" max="12293" width="12.5703125" style="304" customWidth="1"/>
    <col min="12294" max="12302" width="12.5703125" style="304"/>
    <col min="12303" max="12303" width="37.28515625" style="304" customWidth="1"/>
    <col min="12304" max="12306" width="9.140625" style="304" customWidth="1"/>
    <col min="12307" max="12307" width="10.7109375" style="304" customWidth="1"/>
    <col min="12308" max="12309" width="12.7109375" style="304" customWidth="1"/>
    <col min="12310" max="12549" width="12.5703125" style="304" customWidth="1"/>
    <col min="12550" max="12558" width="12.5703125" style="304"/>
    <col min="12559" max="12559" width="37.28515625" style="304" customWidth="1"/>
    <col min="12560" max="12562" width="9.140625" style="304" customWidth="1"/>
    <col min="12563" max="12563" width="10.7109375" style="304" customWidth="1"/>
    <col min="12564" max="12565" width="12.7109375" style="304" customWidth="1"/>
    <col min="12566" max="12805" width="12.5703125" style="304" customWidth="1"/>
    <col min="12806" max="12814" width="12.5703125" style="304"/>
    <col min="12815" max="12815" width="37.28515625" style="304" customWidth="1"/>
    <col min="12816" max="12818" width="9.140625" style="304" customWidth="1"/>
    <col min="12819" max="12819" width="10.7109375" style="304" customWidth="1"/>
    <col min="12820" max="12821" width="12.7109375" style="304" customWidth="1"/>
    <col min="12822" max="13061" width="12.5703125" style="304" customWidth="1"/>
    <col min="13062" max="13070" width="12.5703125" style="304"/>
    <col min="13071" max="13071" width="37.28515625" style="304" customWidth="1"/>
    <col min="13072" max="13074" width="9.140625" style="304" customWidth="1"/>
    <col min="13075" max="13075" width="10.7109375" style="304" customWidth="1"/>
    <col min="13076" max="13077" width="12.7109375" style="304" customWidth="1"/>
    <col min="13078" max="13317" width="12.5703125" style="304" customWidth="1"/>
    <col min="13318" max="13326" width="12.5703125" style="304"/>
    <col min="13327" max="13327" width="37.28515625" style="304" customWidth="1"/>
    <col min="13328" max="13330" width="9.140625" style="304" customWidth="1"/>
    <col min="13331" max="13331" width="10.7109375" style="304" customWidth="1"/>
    <col min="13332" max="13333" width="12.7109375" style="304" customWidth="1"/>
    <col min="13334" max="13573" width="12.5703125" style="304" customWidth="1"/>
    <col min="13574" max="13582" width="12.5703125" style="304"/>
    <col min="13583" max="13583" width="37.28515625" style="304" customWidth="1"/>
    <col min="13584" max="13586" width="9.140625" style="304" customWidth="1"/>
    <col min="13587" max="13587" width="10.7109375" style="304" customWidth="1"/>
    <col min="13588" max="13589" width="12.7109375" style="304" customWidth="1"/>
    <col min="13590" max="13829" width="12.5703125" style="304" customWidth="1"/>
    <col min="13830" max="13838" width="12.5703125" style="304"/>
    <col min="13839" max="13839" width="37.28515625" style="304" customWidth="1"/>
    <col min="13840" max="13842" width="9.140625" style="304" customWidth="1"/>
    <col min="13843" max="13843" width="10.7109375" style="304" customWidth="1"/>
    <col min="13844" max="13845" width="12.7109375" style="304" customWidth="1"/>
    <col min="13846" max="14085" width="12.5703125" style="304" customWidth="1"/>
    <col min="14086" max="14094" width="12.5703125" style="304"/>
    <col min="14095" max="14095" width="37.28515625" style="304" customWidth="1"/>
    <col min="14096" max="14098" width="9.140625" style="304" customWidth="1"/>
    <col min="14099" max="14099" width="10.7109375" style="304" customWidth="1"/>
    <col min="14100" max="14101" width="12.7109375" style="304" customWidth="1"/>
    <col min="14102" max="14341" width="12.5703125" style="304" customWidth="1"/>
    <col min="14342" max="14350" width="12.5703125" style="304"/>
    <col min="14351" max="14351" width="37.28515625" style="304" customWidth="1"/>
    <col min="14352" max="14354" width="9.140625" style="304" customWidth="1"/>
    <col min="14355" max="14355" width="10.7109375" style="304" customWidth="1"/>
    <col min="14356" max="14357" width="12.7109375" style="304" customWidth="1"/>
    <col min="14358" max="14597" width="12.5703125" style="304" customWidth="1"/>
    <col min="14598" max="14606" width="12.5703125" style="304"/>
    <col min="14607" max="14607" width="37.28515625" style="304" customWidth="1"/>
    <col min="14608" max="14610" width="9.140625" style="304" customWidth="1"/>
    <col min="14611" max="14611" width="10.7109375" style="304" customWidth="1"/>
    <col min="14612" max="14613" width="12.7109375" style="304" customWidth="1"/>
    <col min="14614" max="14853" width="12.5703125" style="304" customWidth="1"/>
    <col min="14854" max="14862" width="12.5703125" style="304"/>
    <col min="14863" max="14863" width="37.28515625" style="304" customWidth="1"/>
    <col min="14864" max="14866" width="9.140625" style="304" customWidth="1"/>
    <col min="14867" max="14867" width="10.7109375" style="304" customWidth="1"/>
    <col min="14868" max="14869" width="12.7109375" style="304" customWidth="1"/>
    <col min="14870" max="15109" width="12.5703125" style="304" customWidth="1"/>
    <col min="15110" max="15118" width="12.5703125" style="304"/>
    <col min="15119" max="15119" width="37.28515625" style="304" customWidth="1"/>
    <col min="15120" max="15122" width="9.140625" style="304" customWidth="1"/>
    <col min="15123" max="15123" width="10.7109375" style="304" customWidth="1"/>
    <col min="15124" max="15125" width="12.7109375" style="304" customWidth="1"/>
    <col min="15126" max="15365" width="12.5703125" style="304" customWidth="1"/>
    <col min="15366" max="15374" width="12.5703125" style="304"/>
    <col min="15375" max="15375" width="37.28515625" style="304" customWidth="1"/>
    <col min="15376" max="15378" width="9.140625" style="304" customWidth="1"/>
    <col min="15379" max="15379" width="10.7109375" style="304" customWidth="1"/>
    <col min="15380" max="15381" width="12.7109375" style="304" customWidth="1"/>
    <col min="15382" max="15621" width="12.5703125" style="304" customWidth="1"/>
    <col min="15622" max="15630" width="12.5703125" style="304"/>
    <col min="15631" max="15631" width="37.28515625" style="304" customWidth="1"/>
    <col min="15632" max="15634" width="9.140625" style="304" customWidth="1"/>
    <col min="15635" max="15635" width="10.7109375" style="304" customWidth="1"/>
    <col min="15636" max="15637" width="12.7109375" style="304" customWidth="1"/>
    <col min="15638" max="15877" width="12.5703125" style="304" customWidth="1"/>
    <col min="15878" max="15886" width="12.5703125" style="304"/>
    <col min="15887" max="15887" width="37.28515625" style="304" customWidth="1"/>
    <col min="15888" max="15890" width="9.140625" style="304" customWidth="1"/>
    <col min="15891" max="15891" width="10.7109375" style="304" customWidth="1"/>
    <col min="15892" max="15893" width="12.7109375" style="304" customWidth="1"/>
    <col min="15894" max="16133" width="12.5703125" style="304" customWidth="1"/>
    <col min="16134" max="16142" width="12.5703125" style="304"/>
    <col min="16143" max="16143" width="37.28515625" style="304" customWidth="1"/>
    <col min="16144" max="16146" width="9.140625" style="304" customWidth="1"/>
    <col min="16147" max="16147" width="10.7109375" style="304" customWidth="1"/>
    <col min="16148" max="16149" width="12.7109375" style="304" customWidth="1"/>
    <col min="16150" max="16382" width="12.5703125" style="304" customWidth="1"/>
    <col min="16383" max="16384" width="12.5703125" style="304"/>
  </cols>
  <sheetData>
    <row r="1" spans="1:22" s="287" customFormat="1" ht="15">
      <c r="A1" s="286"/>
      <c r="B1" s="286"/>
      <c r="C1" s="390" t="s">
        <v>528</v>
      </c>
      <c r="D1" s="696"/>
      <c r="E1" s="696"/>
      <c r="F1" s="696"/>
      <c r="G1" s="696"/>
      <c r="H1" s="696"/>
      <c r="I1" s="696"/>
      <c r="K1" s="288" t="s">
        <v>396</v>
      </c>
      <c r="L1" s="289"/>
      <c r="M1" s="290"/>
      <c r="N1" s="10"/>
      <c r="P1" s="291" t="s">
        <v>419</v>
      </c>
      <c r="R1" s="289"/>
      <c r="S1" s="289"/>
      <c r="T1" s="289"/>
      <c r="U1" s="289"/>
      <c r="V1" s="289"/>
    </row>
    <row r="2" spans="1:22" s="287" customFormat="1" ht="15">
      <c r="A2" s="286"/>
      <c r="B2" s="286"/>
      <c r="C2" s="390" t="s">
        <v>555</v>
      </c>
      <c r="D2" s="696"/>
      <c r="E2" s="696"/>
      <c r="F2" s="696"/>
      <c r="G2" s="696"/>
      <c r="H2" s="696"/>
      <c r="I2" s="696"/>
      <c r="K2" s="289"/>
      <c r="L2" s="292"/>
      <c r="M2" s="292"/>
      <c r="N2" s="435" t="s">
        <v>546</v>
      </c>
      <c r="O2" s="293"/>
      <c r="P2" s="293"/>
      <c r="Q2" s="294"/>
      <c r="R2" s="289"/>
      <c r="S2" s="289"/>
      <c r="T2" s="289"/>
      <c r="U2" s="289"/>
      <c r="V2" s="289"/>
    </row>
    <row r="3" spans="1:22" s="295" customFormat="1">
      <c r="A3" s="286"/>
      <c r="B3" s="440"/>
      <c r="C3"/>
      <c r="K3" s="286"/>
      <c r="L3" s="292"/>
      <c r="M3" s="292"/>
      <c r="N3"/>
      <c r="P3" s="454" t="s">
        <v>567</v>
      </c>
      <c r="R3" s="296"/>
      <c r="S3" s="296"/>
      <c r="T3" s="296"/>
      <c r="U3" s="296"/>
      <c r="V3" s="297"/>
    </row>
    <row r="4" spans="1:22" s="295" customFormat="1" ht="51.75" customHeight="1">
      <c r="A4" s="286"/>
      <c r="B4" s="391" t="s">
        <v>233</v>
      </c>
      <c r="C4"/>
      <c r="D4" s="298" t="s">
        <v>420</v>
      </c>
      <c r="E4" s="299" t="s">
        <v>421</v>
      </c>
      <c r="F4" s="299" t="s">
        <v>422</v>
      </c>
      <c r="G4" s="299" t="s">
        <v>423</v>
      </c>
      <c r="H4" s="298" t="s">
        <v>424</v>
      </c>
      <c r="I4" s="298" t="s">
        <v>425</v>
      </c>
      <c r="K4" s="400" t="s">
        <v>541</v>
      </c>
      <c r="L4" s="401" t="s">
        <v>542</v>
      </c>
      <c r="M4" s="300" t="s">
        <v>298</v>
      </c>
      <c r="N4" s="360"/>
      <c r="O4" s="301"/>
      <c r="P4" s="302" t="s">
        <v>426</v>
      </c>
      <c r="Q4" s="303"/>
      <c r="R4" s="697" t="s">
        <v>547</v>
      </c>
      <c r="S4" s="698"/>
      <c r="T4" s="304" t="s">
        <v>565</v>
      </c>
      <c r="U4" s="580" t="s">
        <v>670</v>
      </c>
      <c r="V4" s="304"/>
    </row>
    <row r="5" spans="1:22" s="295" customFormat="1" ht="12.75" customHeight="1">
      <c r="A5" s="286"/>
      <c r="B5" s="392"/>
      <c r="C5"/>
      <c r="K5" s="286"/>
      <c r="L5" s="286"/>
      <c r="M5" s="305"/>
      <c r="N5" s="361"/>
      <c r="O5" s="306"/>
      <c r="P5" s="306"/>
      <c r="R5" s="304"/>
      <c r="S5" s="304"/>
      <c r="T5" s="304"/>
      <c r="U5" s="304"/>
      <c r="V5" s="304"/>
    </row>
    <row r="6" spans="1:22" s="312" customFormat="1">
      <c r="A6" s="307">
        <v>100</v>
      </c>
      <c r="B6" s="455">
        <v>30</v>
      </c>
      <c r="C6" s="393" t="s">
        <v>322</v>
      </c>
      <c r="D6" s="308"/>
      <c r="E6" s="308"/>
      <c r="F6" s="308"/>
      <c r="G6" s="308"/>
      <c r="H6" s="308"/>
      <c r="I6" s="309"/>
      <c r="J6" s="310"/>
      <c r="K6" s="311"/>
      <c r="L6" s="310"/>
      <c r="M6" s="432">
        <v>30</v>
      </c>
      <c r="N6" s="362"/>
      <c r="O6" s="296"/>
      <c r="P6" s="443">
        <f>VLOOKUP($B6,$S$7:$T$23,2,FALSE)</f>
        <v>327.52999999999997</v>
      </c>
      <c r="Q6" s="444"/>
    </row>
    <row r="7" spans="1:22" s="312" customFormat="1">
      <c r="A7" s="305">
        <v>110</v>
      </c>
      <c r="B7" s="394">
        <v>101</v>
      </c>
      <c r="C7" s="286" t="s">
        <v>529</v>
      </c>
      <c r="D7" s="314"/>
      <c r="E7" s="314"/>
      <c r="F7" s="314"/>
      <c r="G7" s="314"/>
      <c r="H7" s="314"/>
      <c r="I7" s="315"/>
      <c r="K7" s="316"/>
      <c r="M7" s="433"/>
      <c r="O7" s="306"/>
      <c r="R7" s="121">
        <v>390</v>
      </c>
      <c r="S7" s="434">
        <v>30</v>
      </c>
      <c r="T7" s="449">
        <v>327.52999999999997</v>
      </c>
      <c r="U7" s="146" t="s">
        <v>373</v>
      </c>
    </row>
    <row r="8" spans="1:22" s="312" customFormat="1">
      <c r="A8" s="305">
        <v>120</v>
      </c>
      <c r="B8" s="394">
        <v>10019</v>
      </c>
      <c r="C8" s="286" t="s">
        <v>530</v>
      </c>
      <c r="D8" s="319"/>
      <c r="E8" s="319"/>
      <c r="F8" s="319"/>
      <c r="G8" s="319"/>
      <c r="H8" s="319"/>
      <c r="I8" s="315"/>
      <c r="K8" s="316"/>
      <c r="M8" s="433"/>
      <c r="N8" s="361"/>
      <c r="O8" s="306"/>
      <c r="R8" s="121">
        <v>420</v>
      </c>
      <c r="S8" s="434">
        <v>40</v>
      </c>
      <c r="T8" s="449">
        <v>289.62</v>
      </c>
      <c r="U8" s="146" t="s">
        <v>374</v>
      </c>
    </row>
    <row r="9" spans="1:22" s="312" customFormat="1">
      <c r="A9" s="305">
        <v>130</v>
      </c>
      <c r="B9" s="394">
        <v>3660</v>
      </c>
      <c r="C9" s="286" t="s">
        <v>429</v>
      </c>
      <c r="D9" s="319"/>
      <c r="E9" s="319"/>
      <c r="F9" s="319"/>
      <c r="G9" s="319"/>
      <c r="H9" s="319"/>
      <c r="I9" s="315"/>
      <c r="K9" s="316"/>
      <c r="L9" s="316"/>
      <c r="M9" s="433"/>
      <c r="N9" s="361"/>
      <c r="O9" s="306"/>
      <c r="R9" s="121">
        <v>450</v>
      </c>
      <c r="S9" s="434">
        <v>89</v>
      </c>
      <c r="T9" s="449">
        <v>164.33</v>
      </c>
      <c r="U9" s="146" t="s">
        <v>375</v>
      </c>
    </row>
    <row r="10" spans="1:22" s="312" customFormat="1">
      <c r="A10" s="307">
        <v>200</v>
      </c>
      <c r="B10" s="455">
        <v>104952</v>
      </c>
      <c r="C10" s="393" t="s">
        <v>324</v>
      </c>
      <c r="D10" s="308"/>
      <c r="E10" s="308"/>
      <c r="F10" s="308"/>
      <c r="G10" s="308"/>
      <c r="H10" s="308"/>
      <c r="I10" s="309"/>
      <c r="J10" s="310"/>
      <c r="K10" s="311"/>
      <c r="L10" s="310"/>
      <c r="M10" s="432">
        <v>104952</v>
      </c>
      <c r="N10" s="362"/>
      <c r="P10" s="443">
        <f>VLOOKUP($B10,$S$7:$T$23,2,FALSE)</f>
        <v>217</v>
      </c>
      <c r="R10" s="121">
        <v>460</v>
      </c>
      <c r="S10" s="434">
        <v>130</v>
      </c>
      <c r="T10" s="449">
        <v>64</v>
      </c>
      <c r="U10" s="146" t="s">
        <v>376</v>
      </c>
    </row>
    <row r="11" spans="1:22" s="312" customFormat="1">
      <c r="A11" s="305">
        <v>210</v>
      </c>
      <c r="B11" s="394">
        <v>401</v>
      </c>
      <c r="C11" s="286" t="s">
        <v>529</v>
      </c>
      <c r="D11" s="314"/>
      <c r="E11" s="314"/>
      <c r="F11" s="314"/>
      <c r="G11" s="314"/>
      <c r="H11" s="314"/>
      <c r="I11" s="315"/>
      <c r="K11" s="316"/>
      <c r="M11" s="433"/>
      <c r="N11" s="361"/>
      <c r="O11" s="306"/>
      <c r="R11" s="121">
        <v>470</v>
      </c>
      <c r="S11" s="434">
        <v>412</v>
      </c>
      <c r="T11" s="449">
        <v>139</v>
      </c>
      <c r="U11" s="147" t="s">
        <v>378</v>
      </c>
    </row>
    <row r="12" spans="1:22" s="312" customFormat="1" ht="15">
      <c r="A12" s="305">
        <v>220</v>
      </c>
      <c r="B12" s="394">
        <v>4952</v>
      </c>
      <c r="C12" s="286" t="s">
        <v>430</v>
      </c>
      <c r="D12" s="319"/>
      <c r="E12" s="319"/>
      <c r="F12" s="319"/>
      <c r="G12" s="319"/>
      <c r="H12" s="319"/>
      <c r="I12" s="315"/>
      <c r="K12" s="316"/>
      <c r="M12" s="433"/>
      <c r="N12" s="363"/>
      <c r="O12" s="306"/>
      <c r="P12" s="445"/>
      <c r="R12" s="121">
        <v>410</v>
      </c>
      <c r="S12" s="434">
        <v>862</v>
      </c>
      <c r="T12" s="449">
        <v>21</v>
      </c>
      <c r="U12" s="453" t="s">
        <v>566</v>
      </c>
    </row>
    <row r="13" spans="1:22" s="312" customFormat="1">
      <c r="A13" s="305">
        <v>230</v>
      </c>
      <c r="B13" s="394">
        <v>403</v>
      </c>
      <c r="C13" s="286" t="s">
        <v>530</v>
      </c>
      <c r="D13" s="319"/>
      <c r="E13" s="319"/>
      <c r="F13" s="319"/>
      <c r="G13" s="319"/>
      <c r="H13" s="319"/>
      <c r="I13" s="315"/>
      <c r="K13" s="316"/>
      <c r="M13" s="433"/>
      <c r="N13" s="363"/>
      <c r="O13" s="306"/>
      <c r="P13" s="445"/>
      <c r="R13" s="121">
        <v>430</v>
      </c>
      <c r="S13" s="434">
        <v>11618</v>
      </c>
      <c r="T13" s="449">
        <v>337.85</v>
      </c>
      <c r="U13" s="146" t="s">
        <v>379</v>
      </c>
    </row>
    <row r="14" spans="1:22" s="312" customFormat="1">
      <c r="A14" s="305">
        <v>240</v>
      </c>
      <c r="B14" s="394">
        <v>402</v>
      </c>
      <c r="C14" s="286" t="s">
        <v>431</v>
      </c>
      <c r="D14" s="319"/>
      <c r="E14" s="319"/>
      <c r="F14" s="319"/>
      <c r="G14" s="319"/>
      <c r="H14" s="319"/>
      <c r="I14" s="315"/>
      <c r="K14" s="316"/>
      <c r="L14" s="316"/>
      <c r="M14" s="433"/>
      <c r="N14" s="363"/>
      <c r="O14" s="306"/>
      <c r="P14" s="445"/>
      <c r="R14" s="121">
        <v>400</v>
      </c>
      <c r="S14" s="434">
        <v>25554</v>
      </c>
      <c r="T14" s="449">
        <v>572</v>
      </c>
      <c r="U14" s="146" t="s">
        <v>380</v>
      </c>
    </row>
    <row r="15" spans="1:22" s="312" customFormat="1">
      <c r="A15" s="307">
        <v>300</v>
      </c>
      <c r="B15" s="455">
        <v>11618</v>
      </c>
      <c r="C15" s="393" t="s">
        <v>326</v>
      </c>
      <c r="D15" s="308"/>
      <c r="E15" s="308"/>
      <c r="F15" s="308"/>
      <c r="G15" s="308"/>
      <c r="H15" s="308"/>
      <c r="I15" s="309"/>
      <c r="J15" s="310"/>
      <c r="K15" s="311"/>
      <c r="L15" s="310"/>
      <c r="M15" s="432">
        <v>11618</v>
      </c>
      <c r="N15" s="362"/>
      <c r="O15" s="306"/>
      <c r="P15" s="443">
        <f>VLOOKUP($B15,$S$7:$T$23,2,FALSE)</f>
        <v>337.85</v>
      </c>
      <c r="R15" s="121">
        <v>440</v>
      </c>
      <c r="S15" s="434">
        <v>42439</v>
      </c>
      <c r="T15" s="449">
        <v>0</v>
      </c>
      <c r="U15" s="146" t="s">
        <v>377</v>
      </c>
    </row>
    <row r="16" spans="1:22" s="312" customFormat="1" ht="15">
      <c r="A16" s="305">
        <v>310</v>
      </c>
      <c r="B16" s="394">
        <v>411</v>
      </c>
      <c r="C16" s="286" t="s">
        <v>432</v>
      </c>
      <c r="D16" s="314"/>
      <c r="E16" s="314"/>
      <c r="F16" s="314"/>
      <c r="G16" s="314"/>
      <c r="H16" s="314"/>
      <c r="I16" s="315"/>
      <c r="K16" s="316"/>
      <c r="M16" s="433"/>
      <c r="N16" s="364"/>
      <c r="O16" s="320"/>
      <c r="Q16" s="316"/>
      <c r="R16" s="451">
        <v>480</v>
      </c>
      <c r="S16" s="452">
        <v>104952</v>
      </c>
      <c r="T16" s="579">
        <v>217</v>
      </c>
      <c r="U16" s="147" t="s">
        <v>381</v>
      </c>
    </row>
    <row r="17" spans="1:21" s="312" customFormat="1" ht="15">
      <c r="A17" s="305">
        <v>320</v>
      </c>
      <c r="B17" s="394">
        <v>4951</v>
      </c>
      <c r="C17" s="286" t="s">
        <v>433</v>
      </c>
      <c r="D17" s="314"/>
      <c r="E17" s="314"/>
      <c r="F17" s="314"/>
      <c r="G17" s="314"/>
      <c r="H17" s="314"/>
      <c r="I17" s="315"/>
      <c r="K17" s="316"/>
      <c r="M17" s="433"/>
      <c r="N17" s="363"/>
      <c r="O17" s="306"/>
      <c r="P17" s="447"/>
      <c r="R17" s="451">
        <v>500</v>
      </c>
      <c r="S17" s="452">
        <v>203599</v>
      </c>
      <c r="T17" s="449">
        <v>26</v>
      </c>
      <c r="U17" s="456" t="s">
        <v>594</v>
      </c>
    </row>
    <row r="18" spans="1:21" s="312" customFormat="1">
      <c r="A18" s="305">
        <v>330</v>
      </c>
      <c r="B18" s="394">
        <v>4954</v>
      </c>
      <c r="C18" s="286" t="s">
        <v>529</v>
      </c>
      <c r="D18" s="314"/>
      <c r="E18" s="314"/>
      <c r="F18" s="314"/>
      <c r="G18" s="314"/>
      <c r="H18" s="314"/>
      <c r="I18" s="315"/>
      <c r="K18" s="316"/>
      <c r="M18" s="433"/>
      <c r="N18" s="365"/>
      <c r="O18" s="321"/>
      <c r="P18" s="445"/>
      <c r="Q18" s="445"/>
      <c r="R18" s="451">
        <v>510</v>
      </c>
      <c r="S18" s="452">
        <v>203658</v>
      </c>
      <c r="T18" s="449">
        <v>35.22</v>
      </c>
      <c r="U18" s="456" t="s">
        <v>593</v>
      </c>
    </row>
    <row r="19" spans="1:21" s="312" customFormat="1">
      <c r="A19" s="305">
        <v>340</v>
      </c>
      <c r="B19" s="394">
        <v>9348</v>
      </c>
      <c r="C19" s="286" t="s">
        <v>430</v>
      </c>
      <c r="D19" s="319"/>
      <c r="E19" s="319"/>
      <c r="F19" s="319"/>
      <c r="G19" s="319"/>
      <c r="H19" s="319"/>
      <c r="I19" s="315"/>
      <c r="K19" s="316"/>
      <c r="M19" s="433"/>
      <c r="N19" s="365"/>
      <c r="O19" s="321"/>
      <c r="P19" s="448"/>
      <c r="Q19" s="448"/>
      <c r="R19" s="451">
        <v>520</v>
      </c>
      <c r="S19" s="417">
        <v>203652</v>
      </c>
      <c r="T19" s="449">
        <v>0</v>
      </c>
      <c r="U19" s="456" t="s">
        <v>708</v>
      </c>
    </row>
    <row r="20" spans="1:21" s="312" customFormat="1">
      <c r="A20" s="305">
        <v>350</v>
      </c>
      <c r="B20" s="394">
        <v>109348</v>
      </c>
      <c r="C20" s="286" t="s">
        <v>434</v>
      </c>
      <c r="D20" s="319"/>
      <c r="E20" s="319"/>
      <c r="F20" s="319"/>
      <c r="G20" s="319"/>
      <c r="H20" s="319"/>
      <c r="I20" s="315"/>
      <c r="K20" s="316"/>
      <c r="M20" s="433"/>
      <c r="N20" s="361"/>
      <c r="O20" s="306"/>
      <c r="P20" s="448"/>
      <c r="Q20" s="448"/>
      <c r="R20" s="451"/>
      <c r="S20" s="417">
        <v>103606</v>
      </c>
      <c r="T20" s="449">
        <v>0</v>
      </c>
      <c r="U20" s="456" t="s">
        <v>712</v>
      </c>
    </row>
    <row r="21" spans="1:21" s="312" customFormat="1">
      <c r="A21" s="305">
        <v>360</v>
      </c>
      <c r="B21" s="394">
        <v>203</v>
      </c>
      <c r="C21" s="286" t="s">
        <v>531</v>
      </c>
      <c r="D21" s="319"/>
      <c r="E21" s="319"/>
      <c r="F21" s="319"/>
      <c r="G21" s="319"/>
      <c r="H21" s="319"/>
      <c r="I21" s="315"/>
      <c r="K21" s="316"/>
      <c r="M21" s="433"/>
      <c r="N21" s="361"/>
      <c r="O21" s="306"/>
      <c r="P21" s="445"/>
      <c r="Q21" s="445"/>
      <c r="R21" s="451"/>
      <c r="S21" s="591">
        <v>100130</v>
      </c>
      <c r="T21" s="449">
        <v>0</v>
      </c>
      <c r="U21" s="456" t="s">
        <v>709</v>
      </c>
    </row>
    <row r="22" spans="1:21" s="312" customFormat="1">
      <c r="A22" s="305">
        <v>370</v>
      </c>
      <c r="B22" s="394">
        <v>201</v>
      </c>
      <c r="C22" s="286" t="s">
        <v>431</v>
      </c>
      <c r="D22" s="319"/>
      <c r="E22" s="319"/>
      <c r="F22" s="319"/>
      <c r="G22" s="319"/>
      <c r="H22" s="319"/>
      <c r="I22" s="315"/>
      <c r="K22" s="316"/>
      <c r="M22" s="433"/>
      <c r="N22" s="361"/>
      <c r="O22" s="306"/>
      <c r="P22" s="445"/>
      <c r="Q22" s="445"/>
      <c r="R22" s="451"/>
      <c r="S22" s="452"/>
      <c r="T22" s="449"/>
      <c r="U22" s="456"/>
    </row>
    <row r="23" spans="1:21" s="312" customFormat="1">
      <c r="A23" s="305">
        <v>380</v>
      </c>
      <c r="B23" s="394">
        <v>6956</v>
      </c>
      <c r="C23" s="286" t="s">
        <v>435</v>
      </c>
      <c r="D23" s="319"/>
      <c r="E23" s="319"/>
      <c r="F23" s="319"/>
      <c r="G23" s="319"/>
      <c r="H23" s="319"/>
      <c r="I23" s="315"/>
      <c r="K23" s="316"/>
      <c r="L23" s="316"/>
      <c r="M23" s="433"/>
      <c r="N23" s="361"/>
      <c r="O23" s="306"/>
      <c r="P23" s="445"/>
      <c r="Q23" s="445"/>
      <c r="R23" s="451"/>
      <c r="S23" s="452"/>
      <c r="T23" s="450"/>
      <c r="U23" s="244"/>
    </row>
    <row r="24" spans="1:21" s="312" customFormat="1">
      <c r="A24" s="307">
        <v>400</v>
      </c>
      <c r="B24" s="455">
        <v>40</v>
      </c>
      <c r="C24" s="393" t="s">
        <v>328</v>
      </c>
      <c r="D24" s="308"/>
      <c r="E24" s="308"/>
      <c r="F24" s="308"/>
      <c r="G24" s="308"/>
      <c r="H24" s="308"/>
      <c r="I24" s="309"/>
      <c r="J24" s="310"/>
      <c r="K24" s="311"/>
      <c r="L24" s="310"/>
      <c r="M24" s="432">
        <v>40</v>
      </c>
      <c r="N24" s="362"/>
      <c r="O24" s="146"/>
      <c r="P24" s="443">
        <f>VLOOKUP($B24,$S$7:$T$23,2,FALSE)</f>
        <v>289.62</v>
      </c>
      <c r="Q24" s="445"/>
      <c r="T24" s="316">
        <f>SUM(T7:T23)</f>
        <v>2193.5499999999997</v>
      </c>
    </row>
    <row r="25" spans="1:21" s="312" customFormat="1">
      <c r="A25" s="305">
        <v>410</v>
      </c>
      <c r="B25" s="394">
        <v>9799</v>
      </c>
      <c r="C25" s="286" t="s">
        <v>433</v>
      </c>
      <c r="D25" s="314"/>
      <c r="E25" s="314"/>
      <c r="F25" s="314"/>
      <c r="G25" s="314"/>
      <c r="H25" s="314"/>
      <c r="I25" s="315"/>
      <c r="K25" s="316"/>
      <c r="M25" s="433"/>
      <c r="N25" s="361"/>
      <c r="O25" s="306"/>
      <c r="Q25" s="445"/>
    </row>
    <row r="26" spans="1:21" s="312" customFormat="1">
      <c r="A26" s="305">
        <v>420</v>
      </c>
      <c r="B26" s="394">
        <v>304</v>
      </c>
      <c r="C26" s="286" t="s">
        <v>436</v>
      </c>
      <c r="D26" s="314"/>
      <c r="E26" s="314"/>
      <c r="F26" s="314"/>
      <c r="G26" s="314"/>
      <c r="H26" s="314"/>
      <c r="I26" s="315"/>
      <c r="K26" s="316"/>
      <c r="M26" s="433"/>
      <c r="N26" s="361"/>
      <c r="O26" s="306"/>
      <c r="P26" s="445"/>
      <c r="Q26" s="445"/>
      <c r="R26" s="322"/>
      <c r="S26" s="318"/>
    </row>
    <row r="27" spans="1:21" s="312" customFormat="1">
      <c r="A27" s="305">
        <v>430</v>
      </c>
      <c r="B27" s="394">
        <v>301</v>
      </c>
      <c r="C27" s="286" t="s">
        <v>529</v>
      </c>
      <c r="D27" s="319"/>
      <c r="E27" s="319"/>
      <c r="F27" s="319"/>
      <c r="G27" s="319"/>
      <c r="H27" s="319"/>
      <c r="I27" s="315"/>
      <c r="K27" s="316"/>
      <c r="M27" s="433"/>
      <c r="N27" s="361"/>
      <c r="O27" s="306"/>
      <c r="P27" s="445"/>
      <c r="Q27" s="445"/>
    </row>
    <row r="28" spans="1:21" s="312" customFormat="1">
      <c r="A28" s="305">
        <v>440</v>
      </c>
      <c r="B28" s="394">
        <v>3659</v>
      </c>
      <c r="C28" s="286" t="s">
        <v>430</v>
      </c>
      <c r="D28" s="319"/>
      <c r="E28" s="319"/>
      <c r="F28" s="319"/>
      <c r="G28" s="319"/>
      <c r="H28" s="319"/>
      <c r="I28" s="315"/>
      <c r="K28" s="316"/>
      <c r="M28" s="433"/>
      <c r="N28" s="361"/>
      <c r="O28" s="306"/>
      <c r="P28" s="445"/>
      <c r="Q28" s="445"/>
    </row>
    <row r="29" spans="1:21" s="312" customFormat="1">
      <c r="A29" s="305">
        <v>445</v>
      </c>
      <c r="B29" s="394">
        <v>305</v>
      </c>
      <c r="C29" s="286" t="s">
        <v>532</v>
      </c>
      <c r="D29" s="319"/>
      <c r="E29" s="319"/>
      <c r="F29" s="319"/>
      <c r="G29" s="319"/>
      <c r="H29" s="319"/>
      <c r="I29" s="315"/>
      <c r="K29" s="316"/>
      <c r="M29" s="433"/>
      <c r="N29" s="361"/>
      <c r="O29" s="306"/>
      <c r="P29" s="445"/>
      <c r="Q29" s="445"/>
    </row>
    <row r="30" spans="1:21" s="312" customFormat="1">
      <c r="A30" s="305">
        <v>450</v>
      </c>
      <c r="B30" s="394">
        <v>303</v>
      </c>
      <c r="C30" s="286" t="s">
        <v>533</v>
      </c>
      <c r="D30" s="319"/>
      <c r="E30" s="319"/>
      <c r="F30" s="319"/>
      <c r="G30" s="319"/>
      <c r="H30" s="319"/>
      <c r="I30" s="315"/>
      <c r="K30" s="316"/>
      <c r="M30" s="433"/>
      <c r="N30" s="361"/>
      <c r="O30" s="306"/>
      <c r="P30" s="445"/>
      <c r="Q30" s="445"/>
    </row>
    <row r="31" spans="1:21" s="312" customFormat="1">
      <c r="A31" s="305">
        <v>460</v>
      </c>
      <c r="B31" s="394">
        <v>302</v>
      </c>
      <c r="C31" s="286" t="s">
        <v>431</v>
      </c>
      <c r="D31" s="319"/>
      <c r="E31" s="319"/>
      <c r="F31" s="319"/>
      <c r="G31" s="319"/>
      <c r="H31" s="319"/>
      <c r="I31" s="315"/>
      <c r="K31" s="316"/>
      <c r="L31" s="316"/>
      <c r="M31" s="433"/>
      <c r="N31" s="361"/>
      <c r="O31" s="306"/>
      <c r="P31" s="445"/>
      <c r="Q31" s="445"/>
    </row>
    <row r="32" spans="1:21" s="312" customFormat="1">
      <c r="A32" s="307">
        <v>500</v>
      </c>
      <c r="B32" s="455">
        <v>25554</v>
      </c>
      <c r="C32" s="395" t="s">
        <v>330</v>
      </c>
      <c r="D32" s="323"/>
      <c r="E32" s="323"/>
      <c r="F32" s="323"/>
      <c r="G32" s="323"/>
      <c r="H32" s="323"/>
      <c r="I32" s="309"/>
      <c r="J32" s="310"/>
      <c r="K32" s="311"/>
      <c r="L32" s="311"/>
      <c r="M32" s="432">
        <v>25554</v>
      </c>
      <c r="N32" s="362"/>
      <c r="O32" s="306"/>
      <c r="P32" s="443">
        <f>VLOOKUP($B32,$S$7:$T$23,2,FALSE)</f>
        <v>572</v>
      </c>
      <c r="Q32" s="445"/>
    </row>
    <row r="33" spans="1:17" s="312" customFormat="1">
      <c r="A33" s="307">
        <v>600</v>
      </c>
      <c r="B33" s="455">
        <v>42439</v>
      </c>
      <c r="C33" s="146" t="s">
        <v>332</v>
      </c>
      <c r="D33" s="323"/>
      <c r="E33" s="323"/>
      <c r="F33" s="323"/>
      <c r="G33" s="323"/>
      <c r="H33" s="323"/>
      <c r="I33" s="309"/>
      <c r="J33" s="310"/>
      <c r="K33" s="311"/>
      <c r="L33" s="311"/>
      <c r="M33" s="432">
        <v>404</v>
      </c>
      <c r="N33" s="362"/>
      <c r="O33" s="306"/>
      <c r="P33" s="443">
        <f>VLOOKUP($B33,$S$7:$T$23,2,FALSE)</f>
        <v>0</v>
      </c>
      <c r="Q33" s="445"/>
    </row>
    <row r="34" spans="1:17" s="312" customFormat="1">
      <c r="A34" s="399">
        <v>650</v>
      </c>
      <c r="B34" s="455">
        <v>404</v>
      </c>
      <c r="C34" s="312" t="s">
        <v>540</v>
      </c>
      <c r="D34" s="323"/>
      <c r="E34" s="323"/>
      <c r="F34" s="323"/>
      <c r="G34" s="323"/>
      <c r="H34" s="323"/>
      <c r="I34" s="309"/>
      <c r="J34" s="310"/>
      <c r="K34" s="311"/>
      <c r="L34" s="311"/>
      <c r="M34" s="432"/>
      <c r="N34" s="362"/>
      <c r="O34" s="306"/>
      <c r="P34" s="446"/>
      <c r="Q34" s="445"/>
    </row>
    <row r="35" spans="1:17" s="312" customFormat="1">
      <c r="A35" s="307">
        <v>700</v>
      </c>
      <c r="B35" s="455">
        <v>89</v>
      </c>
      <c r="C35" s="393" t="s">
        <v>334</v>
      </c>
      <c r="D35" s="308"/>
      <c r="E35" s="308"/>
      <c r="F35" s="308"/>
      <c r="G35" s="308"/>
      <c r="H35" s="308"/>
      <c r="I35" s="309"/>
      <c r="J35" s="310"/>
      <c r="K35" s="311"/>
      <c r="L35" s="310"/>
      <c r="M35" s="432">
        <v>89</v>
      </c>
      <c r="N35" s="362"/>
      <c r="O35" s="306"/>
      <c r="P35" s="443">
        <f>VLOOKUP($B35,$S$7:$T$23,2,FALSE)</f>
        <v>164.33</v>
      </c>
      <c r="Q35" s="445"/>
    </row>
    <row r="36" spans="1:17" s="312" customFormat="1">
      <c r="A36" s="305">
        <v>710</v>
      </c>
      <c r="B36" s="394">
        <v>406</v>
      </c>
      <c r="C36" s="286" t="s">
        <v>534</v>
      </c>
      <c r="D36" s="314"/>
      <c r="E36" s="314"/>
      <c r="F36" s="314"/>
      <c r="G36" s="314"/>
      <c r="H36" s="314"/>
      <c r="I36" s="315"/>
      <c r="K36" s="324"/>
      <c r="M36" s="433"/>
      <c r="N36" s="361"/>
      <c r="O36" s="306"/>
    </row>
    <row r="37" spans="1:17" s="312" customFormat="1">
      <c r="A37" s="305">
        <v>720</v>
      </c>
      <c r="B37" s="394">
        <v>405</v>
      </c>
      <c r="C37" s="286" t="s">
        <v>535</v>
      </c>
      <c r="D37" s="314"/>
      <c r="E37" s="314"/>
      <c r="F37" s="314"/>
      <c r="G37" s="314"/>
      <c r="H37" s="314"/>
      <c r="I37" s="315"/>
      <c r="K37" s="324"/>
      <c r="M37" s="433"/>
      <c r="N37" s="361"/>
      <c r="O37" s="306"/>
      <c r="P37" s="446"/>
      <c r="Q37" s="445"/>
    </row>
    <row r="38" spans="1:17" s="312" customFormat="1">
      <c r="A38" s="305">
        <v>730</v>
      </c>
      <c r="B38" s="394">
        <v>4948</v>
      </c>
      <c r="C38" s="286" t="s">
        <v>536</v>
      </c>
      <c r="D38" s="314"/>
      <c r="E38" s="314"/>
      <c r="F38" s="314"/>
      <c r="G38" s="314"/>
      <c r="H38" s="314"/>
      <c r="I38" s="315"/>
      <c r="K38" s="324"/>
      <c r="M38" s="433"/>
      <c r="N38" s="361"/>
      <c r="O38" s="306"/>
      <c r="P38" s="445"/>
      <c r="Q38" s="445"/>
    </row>
    <row r="39" spans="1:17" s="312" customFormat="1">
      <c r="A39" s="305">
        <v>740</v>
      </c>
      <c r="B39" s="394">
        <v>80</v>
      </c>
      <c r="C39" s="286" t="s">
        <v>437</v>
      </c>
      <c r="D39" s="314"/>
      <c r="E39" s="314"/>
      <c r="F39" s="314"/>
      <c r="G39" s="314"/>
      <c r="H39" s="314"/>
      <c r="I39" s="315"/>
      <c r="K39" s="324"/>
      <c r="M39" s="433"/>
      <c r="N39" s="361"/>
      <c r="O39" s="306"/>
      <c r="P39" s="445"/>
      <c r="Q39" s="445"/>
    </row>
    <row r="40" spans="1:17" s="312" customFormat="1">
      <c r="A40" s="305">
        <v>750</v>
      </c>
      <c r="B40" s="394">
        <v>79</v>
      </c>
      <c r="C40" s="328" t="s">
        <v>438</v>
      </c>
      <c r="D40" s="314"/>
      <c r="E40" s="314"/>
      <c r="F40" s="314"/>
      <c r="G40" s="314"/>
      <c r="H40" s="314"/>
      <c r="I40" s="315"/>
      <c r="K40" s="324"/>
      <c r="M40" s="433"/>
      <c r="N40" s="361"/>
      <c r="O40" s="306"/>
      <c r="P40" s="445"/>
      <c r="Q40" s="445"/>
    </row>
    <row r="41" spans="1:17" s="312" customFormat="1">
      <c r="A41" s="305">
        <v>760</v>
      </c>
      <c r="B41" s="394">
        <v>88</v>
      </c>
      <c r="C41" s="328" t="s">
        <v>439</v>
      </c>
      <c r="D41" s="314"/>
      <c r="E41" s="314"/>
      <c r="F41" s="314"/>
      <c r="G41" s="314"/>
      <c r="H41" s="314"/>
      <c r="I41" s="315"/>
      <c r="K41" s="324"/>
      <c r="M41" s="433"/>
      <c r="N41" s="361"/>
      <c r="O41" s="306"/>
      <c r="P41" s="445"/>
      <c r="Q41" s="445"/>
    </row>
    <row r="42" spans="1:17" s="312" customFormat="1">
      <c r="A42" s="305">
        <v>770</v>
      </c>
      <c r="B42" s="394">
        <v>83</v>
      </c>
      <c r="C42" s="328" t="s">
        <v>537</v>
      </c>
      <c r="D42" s="314"/>
      <c r="E42" s="314"/>
      <c r="F42" s="314"/>
      <c r="G42" s="314"/>
      <c r="H42" s="314"/>
      <c r="I42" s="315"/>
      <c r="K42" s="324"/>
      <c r="M42" s="433"/>
      <c r="N42" s="361"/>
      <c r="O42" s="306"/>
      <c r="P42" s="445"/>
      <c r="Q42" s="445"/>
    </row>
    <row r="43" spans="1:17" s="312" customFormat="1">
      <c r="A43" s="305">
        <v>780</v>
      </c>
      <c r="B43" s="394">
        <v>87</v>
      </c>
      <c r="C43" s="328" t="s">
        <v>440</v>
      </c>
      <c r="D43" s="314"/>
      <c r="E43" s="314"/>
      <c r="F43" s="314"/>
      <c r="G43" s="314"/>
      <c r="H43" s="314"/>
      <c r="I43" s="315"/>
      <c r="K43" s="324"/>
      <c r="L43" s="316"/>
      <c r="M43" s="433"/>
      <c r="N43" s="361"/>
      <c r="O43" s="306"/>
      <c r="P43" s="445"/>
      <c r="Q43" s="445"/>
    </row>
    <row r="44" spans="1:17" s="312" customFormat="1">
      <c r="A44" s="307">
        <v>800</v>
      </c>
      <c r="B44" s="455">
        <v>130</v>
      </c>
      <c r="C44" s="393" t="s">
        <v>714</v>
      </c>
      <c r="D44" s="308"/>
      <c r="E44" s="308"/>
      <c r="F44" s="308"/>
      <c r="G44" s="308"/>
      <c r="H44" s="308"/>
      <c r="I44" s="309"/>
      <c r="J44" s="310"/>
      <c r="K44" s="311"/>
      <c r="L44" s="310"/>
      <c r="M44" s="432">
        <v>130</v>
      </c>
      <c r="N44" s="362"/>
      <c r="O44" s="306"/>
      <c r="P44" s="443">
        <f>VLOOKUP($B44,$S$7:$T$23,2,FALSE)</f>
        <v>64</v>
      </c>
      <c r="Q44" s="445"/>
    </row>
    <row r="45" spans="1:17" s="312" customFormat="1">
      <c r="A45" s="305">
        <v>810</v>
      </c>
      <c r="B45" s="394">
        <v>131</v>
      </c>
      <c r="C45" s="9" t="s">
        <v>427</v>
      </c>
      <c r="D45" s="314"/>
      <c r="E45" s="314"/>
      <c r="F45" s="314"/>
      <c r="G45" s="314"/>
      <c r="H45" s="314"/>
      <c r="I45" s="315"/>
      <c r="K45" s="316"/>
      <c r="M45" s="433"/>
      <c r="N45" s="361"/>
      <c r="O45" s="306"/>
      <c r="P45" s="445"/>
      <c r="Q45" s="445"/>
    </row>
    <row r="46" spans="1:17" s="312" customFormat="1">
      <c r="A46" s="305">
        <v>820</v>
      </c>
      <c r="B46" s="394">
        <v>133</v>
      </c>
      <c r="C46" s="9" t="s">
        <v>428</v>
      </c>
      <c r="D46" s="314"/>
      <c r="E46" s="314"/>
      <c r="F46" s="314"/>
      <c r="G46" s="314"/>
      <c r="H46" s="314"/>
      <c r="I46" s="315"/>
      <c r="K46" s="316"/>
      <c r="M46" s="433"/>
      <c r="N46" s="361"/>
      <c r="O46" s="306"/>
      <c r="P46" s="445"/>
      <c r="Q46" s="445"/>
    </row>
    <row r="47" spans="1:17" s="312" customFormat="1">
      <c r="A47" s="305">
        <v>830</v>
      </c>
      <c r="B47" s="394">
        <v>134</v>
      </c>
      <c r="C47" s="9" t="s">
        <v>435</v>
      </c>
      <c r="D47" s="314"/>
      <c r="E47" s="314"/>
      <c r="F47" s="314"/>
      <c r="G47" s="314"/>
      <c r="H47" s="314"/>
      <c r="I47" s="315"/>
      <c r="K47" s="316"/>
      <c r="M47" s="433"/>
      <c r="N47" s="361"/>
      <c r="O47" s="306"/>
      <c r="P47" s="446"/>
      <c r="Q47" s="445"/>
    </row>
    <row r="48" spans="1:17" s="312" customFormat="1">
      <c r="A48" s="305">
        <v>840</v>
      </c>
      <c r="B48" s="394">
        <v>9768</v>
      </c>
      <c r="C48" s="286" t="s">
        <v>530</v>
      </c>
      <c r="D48" s="314"/>
      <c r="E48" s="314"/>
      <c r="F48" s="314"/>
      <c r="G48" s="314"/>
      <c r="H48" s="314"/>
      <c r="I48" s="315"/>
      <c r="K48" s="316"/>
      <c r="L48" s="316"/>
      <c r="M48" s="433"/>
      <c r="N48" s="361"/>
      <c r="O48" s="306"/>
      <c r="P48" s="445"/>
      <c r="Q48" s="445"/>
    </row>
    <row r="49" spans="1:22" s="312" customFormat="1">
      <c r="A49" s="307">
        <v>900</v>
      </c>
      <c r="B49" s="455">
        <v>412</v>
      </c>
      <c r="C49" s="393" t="s">
        <v>338</v>
      </c>
      <c r="D49" s="482"/>
      <c r="E49" s="482"/>
      <c r="F49" s="482"/>
      <c r="G49" s="482"/>
      <c r="H49" s="482"/>
      <c r="I49" s="482"/>
      <c r="J49" s="482"/>
      <c r="K49" s="482"/>
      <c r="L49" s="482"/>
      <c r="M49" s="432">
        <v>412</v>
      </c>
      <c r="N49" s="482"/>
      <c r="O49" s="484"/>
      <c r="P49" s="443">
        <f>VLOOKUP($B49,$S$7:$T$23,2,FALSE)</f>
        <v>139</v>
      </c>
      <c r="Q49" s="486"/>
    </row>
    <row r="50" spans="1:22" s="312" customFormat="1">
      <c r="A50" s="305">
        <v>910</v>
      </c>
      <c r="B50" s="394">
        <v>210674</v>
      </c>
      <c r="C50" s="9" t="s">
        <v>529</v>
      </c>
      <c r="D50" s="487"/>
      <c r="E50" s="487"/>
      <c r="F50" s="487"/>
      <c r="G50" s="487"/>
      <c r="H50" s="487"/>
      <c r="I50" s="488"/>
      <c r="J50" s="489"/>
      <c r="K50" s="490"/>
      <c r="L50" s="433"/>
      <c r="M50" s="483"/>
      <c r="N50" s="483"/>
      <c r="O50" s="485"/>
      <c r="P50" s="485"/>
      <c r="Q50" s="486"/>
    </row>
    <row r="51" spans="1:22" s="312" customFormat="1">
      <c r="A51" s="305">
        <v>920</v>
      </c>
      <c r="B51" s="394">
        <v>413</v>
      </c>
      <c r="C51" s="9" t="s">
        <v>441</v>
      </c>
      <c r="D51" s="487"/>
      <c r="E51" s="487"/>
      <c r="F51" s="487"/>
      <c r="G51" s="487"/>
      <c r="H51" s="487"/>
      <c r="I51" s="488"/>
      <c r="J51" s="489"/>
      <c r="K51" s="490"/>
      <c r="L51" s="433"/>
      <c r="M51" s="483"/>
      <c r="N51" s="483"/>
      <c r="O51" s="485"/>
      <c r="P51" s="485"/>
      <c r="Q51" s="486"/>
    </row>
    <row r="52" spans="1:22" s="312" customFormat="1">
      <c r="A52" s="305">
        <v>930</v>
      </c>
      <c r="B52" s="394">
        <v>10674</v>
      </c>
      <c r="C52" s="9" t="s">
        <v>442</v>
      </c>
      <c r="D52" s="487"/>
      <c r="E52" s="487"/>
      <c r="F52" s="487"/>
      <c r="G52" s="487"/>
      <c r="H52" s="487"/>
      <c r="I52" s="488"/>
      <c r="J52" s="489"/>
      <c r="K52" s="490"/>
      <c r="L52" s="433"/>
      <c r="M52" s="483"/>
      <c r="N52" s="483"/>
      <c r="O52" s="483"/>
      <c r="P52" s="483"/>
    </row>
    <row r="53" spans="1:22" s="312" customFormat="1">
      <c r="A53" s="305">
        <v>935</v>
      </c>
      <c r="B53" s="394">
        <v>110674</v>
      </c>
      <c r="C53" s="9" t="s">
        <v>539</v>
      </c>
      <c r="D53" s="487"/>
      <c r="E53" s="487"/>
      <c r="F53" s="487"/>
      <c r="G53" s="487"/>
      <c r="H53" s="487"/>
      <c r="I53" s="488"/>
      <c r="J53" s="489"/>
      <c r="K53" s="490"/>
      <c r="L53" s="433"/>
      <c r="M53" s="483"/>
      <c r="N53" s="483"/>
      <c r="O53" s="483"/>
      <c r="P53" s="483"/>
    </row>
    <row r="54" spans="1:22" s="312" customFormat="1">
      <c r="A54" s="305">
        <v>950</v>
      </c>
      <c r="B54" s="394">
        <v>416</v>
      </c>
      <c r="C54" s="9" t="s">
        <v>444</v>
      </c>
      <c r="D54" s="487"/>
      <c r="E54" s="487"/>
      <c r="F54" s="487"/>
      <c r="G54" s="487"/>
      <c r="H54" s="487"/>
      <c r="I54" s="488"/>
      <c r="J54" s="489"/>
      <c r="K54" s="491"/>
      <c r="L54" s="433"/>
      <c r="M54" s="483"/>
      <c r="N54" s="483"/>
      <c r="O54" s="483"/>
      <c r="P54" s="483"/>
    </row>
    <row r="55" spans="1:22" s="312" customFormat="1">
      <c r="A55" s="305">
        <v>955</v>
      </c>
      <c r="B55" s="394">
        <v>419</v>
      </c>
      <c r="C55" s="9" t="s">
        <v>592</v>
      </c>
      <c r="D55" s="487"/>
      <c r="E55" s="487"/>
      <c r="F55" s="487"/>
      <c r="G55" s="487"/>
      <c r="H55" s="487"/>
      <c r="I55" s="488"/>
      <c r="J55" s="489"/>
      <c r="K55" s="491"/>
      <c r="L55" s="433"/>
      <c r="M55" s="483"/>
      <c r="N55" s="483"/>
      <c r="O55" s="483"/>
      <c r="P55" s="483"/>
    </row>
    <row r="56" spans="1:22" s="312" customFormat="1">
      <c r="A56" s="307">
        <v>1000</v>
      </c>
      <c r="B56" s="455">
        <v>862</v>
      </c>
      <c r="C56" s="395" t="s">
        <v>527</v>
      </c>
      <c r="D56" s="482"/>
      <c r="E56" s="482"/>
      <c r="F56" s="482"/>
      <c r="G56" s="482"/>
      <c r="H56" s="482"/>
      <c r="I56" s="482"/>
      <c r="J56" s="482"/>
      <c r="K56" s="482"/>
      <c r="L56" s="482"/>
      <c r="M56" s="455">
        <v>862</v>
      </c>
      <c r="N56" s="482"/>
      <c r="O56" s="484"/>
      <c r="P56" s="443">
        <f>VLOOKUP($B56,$S$7:$T$23,2,FALSE)</f>
        <v>21</v>
      </c>
      <c r="Q56" s="486"/>
      <c r="R56" s="486"/>
      <c r="S56" s="486"/>
      <c r="T56" s="486"/>
      <c r="U56" s="486"/>
      <c r="V56" s="486"/>
    </row>
    <row r="57" spans="1:22" s="312" customFormat="1">
      <c r="A57" s="305">
        <v>1010</v>
      </c>
      <c r="B57" s="394">
        <v>418</v>
      </c>
      <c r="C57" s="9" t="s">
        <v>443</v>
      </c>
      <c r="D57" s="487"/>
      <c r="E57" s="487"/>
      <c r="F57" s="487"/>
      <c r="G57" s="487"/>
      <c r="H57" s="487"/>
      <c r="I57" s="488"/>
      <c r="J57" s="489"/>
      <c r="K57" s="490"/>
      <c r="L57" s="433"/>
      <c r="M57" s="483"/>
      <c r="N57" s="483"/>
      <c r="O57" s="483"/>
      <c r="P57" s="483"/>
      <c r="R57" s="486"/>
      <c r="S57" s="486"/>
      <c r="T57" s="486"/>
      <c r="U57" s="486"/>
      <c r="V57" s="486"/>
    </row>
    <row r="58" spans="1:22" s="312" customFormat="1">
      <c r="A58" s="305">
        <v>1020</v>
      </c>
      <c r="B58" s="394">
        <v>420</v>
      </c>
      <c r="C58" s="9" t="s">
        <v>538</v>
      </c>
      <c r="D58" s="487"/>
      <c r="E58" s="487"/>
      <c r="F58" s="487"/>
      <c r="G58" s="487"/>
      <c r="H58" s="487"/>
      <c r="I58" s="488"/>
      <c r="J58" s="489"/>
      <c r="K58" s="490"/>
      <c r="L58" s="433"/>
      <c r="M58" s="483"/>
      <c r="N58" s="483"/>
      <c r="O58" s="483"/>
      <c r="P58" s="483"/>
      <c r="R58" s="486"/>
      <c r="S58" s="486"/>
      <c r="T58" s="486"/>
      <c r="U58" s="486"/>
      <c r="V58" s="486"/>
    </row>
    <row r="59" spans="1:22" s="312" customFormat="1">
      <c r="A59" s="307">
        <v>1100</v>
      </c>
      <c r="B59" s="455">
        <v>203599</v>
      </c>
      <c r="C59" s="395" t="s">
        <v>581</v>
      </c>
      <c r="D59" s="482"/>
      <c r="E59" s="482"/>
      <c r="F59" s="482"/>
      <c r="G59" s="482"/>
      <c r="H59" s="482"/>
      <c r="I59" s="482"/>
      <c r="J59" s="482"/>
      <c r="K59" s="482"/>
      <c r="L59" s="482"/>
      <c r="M59" s="455">
        <v>203599</v>
      </c>
      <c r="N59" s="482"/>
      <c r="O59" s="484"/>
      <c r="P59" s="443">
        <f>VLOOKUP($B59,$S$7:$T$23,2,FALSE)</f>
        <v>26</v>
      </c>
      <c r="Q59" s="486"/>
    </row>
    <row r="60" spans="1:22" s="312" customFormat="1">
      <c r="A60" s="305">
        <v>1110</v>
      </c>
      <c r="B60" s="394"/>
      <c r="C60" s="9" t="s">
        <v>442</v>
      </c>
      <c r="D60" s="487"/>
      <c r="E60" s="487"/>
      <c r="F60" s="487"/>
      <c r="G60" s="487"/>
      <c r="H60" s="487"/>
      <c r="I60" s="488"/>
      <c r="J60" s="489"/>
      <c r="K60" s="491"/>
      <c r="L60" s="433"/>
      <c r="M60" s="483"/>
      <c r="N60" s="483"/>
      <c r="O60" s="483"/>
      <c r="P60" s="483"/>
    </row>
    <row r="61" spans="1:22" s="312" customFormat="1">
      <c r="A61" s="307">
        <v>1200</v>
      </c>
      <c r="B61" s="452">
        <v>203658</v>
      </c>
      <c r="C61" s="395" t="s">
        <v>580</v>
      </c>
      <c r="D61" s="482"/>
      <c r="E61" s="482"/>
      <c r="F61" s="482"/>
      <c r="G61" s="482"/>
      <c r="H61" s="482"/>
      <c r="I61" s="482"/>
      <c r="J61" s="482"/>
      <c r="K61" s="482"/>
      <c r="L61" s="482"/>
      <c r="M61" s="455">
        <v>3658</v>
      </c>
      <c r="N61" s="482"/>
      <c r="O61" s="484"/>
      <c r="P61" s="443">
        <f>VLOOKUP($B61,$S$7:$T$23,2,FALSE)</f>
        <v>35.22</v>
      </c>
      <c r="Q61" s="486"/>
    </row>
    <row r="62" spans="1:22" s="312" customFormat="1">
      <c r="A62" s="305">
        <v>1210</v>
      </c>
      <c r="B62" s="394"/>
      <c r="C62" s="9" t="s">
        <v>442</v>
      </c>
      <c r="D62" s="487"/>
      <c r="E62" s="487"/>
      <c r="F62" s="487"/>
      <c r="G62" s="487"/>
      <c r="H62" s="487"/>
      <c r="I62" s="488"/>
      <c r="J62" s="489"/>
      <c r="K62" s="491"/>
      <c r="L62" s="394"/>
      <c r="M62" s="483"/>
      <c r="N62" s="483"/>
      <c r="O62" s="483"/>
      <c r="P62" s="483"/>
    </row>
    <row r="63" spans="1:22" s="312" customFormat="1">
      <c r="A63" s="305"/>
      <c r="B63" s="417">
        <v>203652</v>
      </c>
      <c r="C63" s="617" t="s">
        <v>708</v>
      </c>
      <c r="D63" s="487"/>
      <c r="E63" s="487"/>
      <c r="F63" s="487"/>
      <c r="G63" s="487"/>
      <c r="H63" s="487"/>
      <c r="I63" s="488"/>
      <c r="J63" s="489"/>
      <c r="K63" s="491"/>
      <c r="L63" s="394"/>
      <c r="M63" s="483">
        <v>203652</v>
      </c>
      <c r="N63" s="483"/>
      <c r="O63" s="483"/>
      <c r="P63" s="443">
        <f>VLOOKUP($B63,$S$7:$T$23,2,FALSE)</f>
        <v>0</v>
      </c>
    </row>
    <row r="64" spans="1:22" s="312" customFormat="1">
      <c r="A64" s="305"/>
      <c r="B64" s="394"/>
      <c r="C64" s="9"/>
      <c r="D64" s="487"/>
      <c r="E64" s="487"/>
      <c r="F64" s="487"/>
      <c r="G64" s="487"/>
      <c r="H64" s="487"/>
      <c r="I64" s="488"/>
      <c r="J64" s="489"/>
      <c r="K64" s="491"/>
      <c r="L64" s="394"/>
      <c r="N64" s="483"/>
      <c r="O64" s="483"/>
      <c r="P64" s="483"/>
      <c r="R64" s="486"/>
      <c r="S64" s="486"/>
      <c r="T64" s="486"/>
      <c r="U64" s="486"/>
      <c r="V64" s="486"/>
    </row>
    <row r="65" spans="1:27" s="312" customFormat="1">
      <c r="A65" s="305"/>
      <c r="B65" s="417">
        <v>103606</v>
      </c>
      <c r="C65" s="617" t="s">
        <v>712</v>
      </c>
      <c r="D65" s="487"/>
      <c r="E65" s="487"/>
      <c r="F65" s="487"/>
      <c r="G65" s="487"/>
      <c r="H65" s="487"/>
      <c r="I65" s="488"/>
      <c r="J65" s="489"/>
      <c r="K65" s="491"/>
      <c r="L65" s="394"/>
      <c r="M65" s="483">
        <v>103606</v>
      </c>
      <c r="N65" s="483"/>
      <c r="O65" s="483"/>
      <c r="P65" s="443">
        <f>VLOOKUP($B65,$S$7:$T$23,2,FALSE)</f>
        <v>0</v>
      </c>
      <c r="R65" s="486"/>
      <c r="S65" s="486"/>
      <c r="T65" s="486"/>
      <c r="U65" s="486"/>
      <c r="V65" s="486"/>
    </row>
    <row r="66" spans="1:27" s="312" customFormat="1">
      <c r="A66" s="305"/>
      <c r="B66" s="394"/>
      <c r="C66" s="9"/>
      <c r="D66" s="487"/>
      <c r="E66" s="487"/>
      <c r="F66" s="487"/>
      <c r="G66" s="487"/>
      <c r="H66" s="487"/>
      <c r="I66" s="488"/>
      <c r="J66" s="489"/>
      <c r="K66" s="491"/>
      <c r="L66" s="394"/>
      <c r="M66" s="483"/>
      <c r="N66" s="483"/>
      <c r="O66" s="483"/>
      <c r="P66" s="483"/>
    </row>
    <row r="67" spans="1:27" s="312" customFormat="1">
      <c r="A67" s="305"/>
      <c r="B67" s="483">
        <v>100130</v>
      </c>
      <c r="C67" s="9" t="s">
        <v>709</v>
      </c>
      <c r="D67" s="487"/>
      <c r="E67" s="487"/>
      <c r="F67" s="487"/>
      <c r="G67" s="487"/>
      <c r="H67" s="487"/>
      <c r="I67" s="488"/>
      <c r="J67" s="489"/>
      <c r="K67" s="491"/>
      <c r="L67" s="394"/>
      <c r="M67" s="483">
        <v>100130</v>
      </c>
      <c r="N67" s="483"/>
      <c r="O67" s="483"/>
      <c r="P67" s="443">
        <f>VLOOKUP($B67,$S$7:$T$23,2,FALSE)</f>
        <v>0</v>
      </c>
    </row>
    <row r="68" spans="1:27" s="312" customFormat="1">
      <c r="A68" s="305"/>
      <c r="B68" s="394"/>
      <c r="C68" s="9"/>
      <c r="D68" s="487"/>
      <c r="E68" s="487"/>
      <c r="F68" s="487"/>
      <c r="G68" s="487"/>
      <c r="H68" s="487"/>
      <c r="I68" s="488"/>
      <c r="J68" s="489"/>
      <c r="K68" s="491"/>
      <c r="L68" s="394"/>
      <c r="M68" s="483"/>
      <c r="N68" s="483"/>
      <c r="O68" s="483"/>
      <c r="P68" s="483"/>
    </row>
    <row r="69" spans="1:27" s="312" customFormat="1">
      <c r="A69" s="305"/>
      <c r="B69" s="394"/>
      <c r="C69" s="9"/>
      <c r="D69" s="325"/>
      <c r="E69" s="325"/>
      <c r="F69" s="325"/>
      <c r="G69" s="325"/>
      <c r="I69" s="325"/>
      <c r="M69" s="433"/>
      <c r="N69" s="361"/>
      <c r="O69" s="306"/>
      <c r="P69" s="306"/>
      <c r="Q69" s="306"/>
    </row>
    <row r="70" spans="1:27" s="312" customFormat="1">
      <c r="A70" s="305"/>
      <c r="B70" s="394"/>
      <c r="C70" s="9"/>
      <c r="D70" s="325"/>
      <c r="E70" s="325"/>
      <c r="F70" s="325"/>
      <c r="G70" s="325"/>
      <c r="I70" s="325"/>
      <c r="M70" s="433"/>
      <c r="N70" s="361"/>
      <c r="O70" s="306"/>
      <c r="P70" s="306"/>
      <c r="Q70" s="306"/>
    </row>
    <row r="71" spans="1:27" s="312" customFormat="1">
      <c r="A71" s="286"/>
      <c r="B71" s="394"/>
      <c r="C71" t="s">
        <v>445</v>
      </c>
      <c r="D71" s="325"/>
      <c r="E71" s="325"/>
      <c r="F71" s="325"/>
      <c r="G71" s="325"/>
      <c r="H71" s="325"/>
      <c r="I71" s="325"/>
      <c r="K71" s="326"/>
      <c r="L71" s="327"/>
      <c r="M71" s="432">
        <v>445566</v>
      </c>
      <c r="N71" s="327"/>
      <c r="O71" s="306"/>
      <c r="P71" s="492">
        <f>SUM(P6:P70)</f>
        <v>2193.5499999999997</v>
      </c>
      <c r="Q71" s="306"/>
    </row>
    <row r="72" spans="1:27" s="295" customFormat="1" ht="15" customHeight="1">
      <c r="A72" s="286"/>
      <c r="B72" s="286"/>
      <c r="C72" t="s">
        <v>446</v>
      </c>
      <c r="D72" s="325"/>
      <c r="E72" s="325"/>
      <c r="F72" s="325"/>
      <c r="G72" s="325"/>
      <c r="H72" s="325"/>
      <c r="I72" s="325"/>
      <c r="J72" s="312"/>
      <c r="K72" s="312"/>
      <c r="L72" s="312"/>
      <c r="M72" s="317"/>
      <c r="N72" s="361"/>
      <c r="O72" s="306"/>
      <c r="P72" s="306"/>
      <c r="Q72" s="306"/>
      <c r="R72" s="312"/>
      <c r="S72" s="312"/>
      <c r="T72" s="312"/>
      <c r="U72" s="312"/>
      <c r="V72" s="312"/>
      <c r="W72" s="312"/>
      <c r="X72" s="312"/>
      <c r="Y72" s="312"/>
      <c r="Z72" s="312"/>
      <c r="AA72" s="312"/>
    </row>
    <row r="73" spans="1:27" s="295" customFormat="1" ht="12.75" customHeight="1">
      <c r="A73" s="286"/>
      <c r="B73" s="394"/>
      <c r="C73"/>
      <c r="K73" s="441" t="s">
        <v>729</v>
      </c>
      <c r="L73" s="354"/>
      <c r="M73" s="317"/>
      <c r="N73" s="442"/>
      <c r="O73" s="306"/>
      <c r="P73" s="554" t="s">
        <v>847</v>
      </c>
      <c r="Q73" s="306"/>
      <c r="R73" s="312"/>
      <c r="S73" s="312"/>
      <c r="T73" s="312"/>
      <c r="U73" s="312"/>
      <c r="V73" s="312"/>
      <c r="W73" s="312"/>
    </row>
    <row r="74" spans="1:27" s="295" customFormat="1" ht="29.25" customHeight="1">
      <c r="A74" s="286"/>
      <c r="B74" s="394"/>
      <c r="C74" s="398" t="s">
        <v>447</v>
      </c>
      <c r="D74" s="398"/>
      <c r="E74" s="398"/>
      <c r="F74" s="398"/>
      <c r="G74" s="398"/>
      <c r="K74" s="312"/>
      <c r="L74" s="312"/>
      <c r="M74" s="317"/>
      <c r="N74" s="361"/>
      <c r="O74" s="306"/>
      <c r="P74" s="361"/>
      <c r="Q74" s="306"/>
      <c r="R74" s="486"/>
      <c r="S74" s="486"/>
      <c r="T74" s="486"/>
      <c r="U74" s="486"/>
      <c r="V74" s="486"/>
      <c r="W74" s="312"/>
    </row>
    <row r="75" spans="1:27" ht="36.75" customHeight="1">
      <c r="B75" s="286"/>
      <c r="C75" s="699" t="s">
        <v>866</v>
      </c>
      <c r="D75" s="699"/>
      <c r="E75" s="699"/>
      <c r="F75" s="699"/>
      <c r="G75" s="699"/>
      <c r="H75" s="699"/>
      <c r="I75" s="699"/>
      <c r="J75" s="699"/>
      <c r="K75" s="699"/>
      <c r="L75" s="699"/>
      <c r="M75" s="699"/>
      <c r="N75" s="699"/>
      <c r="P75" s="306">
        <v>2193.5499999999997</v>
      </c>
      <c r="Q75" s="574"/>
      <c r="R75" s="312"/>
      <c r="S75" s="312"/>
      <c r="T75" s="312"/>
      <c r="U75" s="312"/>
      <c r="V75" s="312"/>
      <c r="W75" s="312"/>
      <c r="X75" s="295"/>
      <c r="Y75" s="295"/>
      <c r="Z75" s="295"/>
      <c r="AA75" s="295"/>
    </row>
    <row r="76" spans="1:27" ht="27.75" customHeight="1">
      <c r="B76" s="286"/>
      <c r="C76" s="700" t="s">
        <v>867</v>
      </c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P76" s="306">
        <f>P75-P71</f>
        <v>0</v>
      </c>
      <c r="R76" s="312"/>
      <c r="S76" s="312"/>
      <c r="T76" s="312"/>
      <c r="U76" s="312"/>
      <c r="V76" s="312"/>
      <c r="W76" s="295"/>
    </row>
    <row r="77" spans="1:27" s="313" customFormat="1">
      <c r="A77" s="286"/>
      <c r="B77" s="286"/>
      <c r="C77" s="304"/>
      <c r="D77" s="315"/>
      <c r="E77" s="315"/>
      <c r="F77" s="315"/>
      <c r="G77" s="315"/>
      <c r="H77" s="315"/>
      <c r="I77" s="315"/>
      <c r="J77" s="304"/>
      <c r="K77" s="286"/>
      <c r="L77" s="286"/>
      <c r="M77" s="305"/>
      <c r="N77" s="361"/>
      <c r="O77" s="306"/>
      <c r="P77" s="633" t="s">
        <v>469</v>
      </c>
      <c r="Q77" s="306"/>
      <c r="R77" s="312"/>
      <c r="S77" s="312"/>
      <c r="T77" s="312"/>
      <c r="U77" s="312"/>
      <c r="V77" s="312"/>
      <c r="W77" s="295"/>
      <c r="X77" s="304"/>
      <c r="Y77" s="304"/>
      <c r="Z77" s="304"/>
      <c r="AA77" s="304"/>
    </row>
    <row r="78" spans="1:27" s="313" customFormat="1">
      <c r="A78" s="286"/>
      <c r="B78" s="396"/>
      <c r="C78" s="304"/>
      <c r="K78" s="286"/>
      <c r="L78" s="286"/>
      <c r="M78" s="305"/>
      <c r="N78" s="361"/>
      <c r="O78" s="306"/>
      <c r="P78" s="634">
        <v>43866</v>
      </c>
      <c r="Q78" s="306"/>
      <c r="R78" s="312"/>
      <c r="S78" s="312"/>
      <c r="T78" s="312"/>
      <c r="U78" s="312"/>
      <c r="V78" s="312"/>
      <c r="W78" s="295"/>
    </row>
    <row r="79" spans="1:27" s="313" customFormat="1">
      <c r="A79" s="286"/>
      <c r="B79" s="397"/>
      <c r="C79" s="9"/>
      <c r="K79" s="312"/>
      <c r="L79" s="312"/>
      <c r="M79" s="317"/>
      <c r="N79" s="361"/>
      <c r="O79" s="306"/>
      <c r="P79" s="306"/>
      <c r="Q79" s="306"/>
      <c r="R79" s="312"/>
      <c r="S79" s="312"/>
      <c r="T79" s="312"/>
      <c r="U79" s="312"/>
      <c r="V79" s="312"/>
      <c r="W79" s="304"/>
    </row>
    <row r="80" spans="1:27" s="313" customFormat="1">
      <c r="A80" s="286"/>
      <c r="B80" s="397"/>
      <c r="C80" s="9"/>
      <c r="K80" s="312"/>
      <c r="L80" s="312"/>
      <c r="M80" s="317"/>
      <c r="N80" s="361"/>
      <c r="O80" s="306"/>
      <c r="P80" s="306"/>
      <c r="Q80" s="306"/>
      <c r="R80" s="312"/>
      <c r="S80" s="312"/>
      <c r="T80" s="312"/>
      <c r="U80" s="312"/>
      <c r="V80" s="312"/>
      <c r="W80" s="304"/>
    </row>
    <row r="81" spans="1:27" s="313" customFormat="1">
      <c r="A81" s="286"/>
      <c r="B81" s="397"/>
      <c r="C81" s="9"/>
      <c r="K81" s="312"/>
      <c r="L81" s="312"/>
      <c r="M81" s="317"/>
      <c r="N81" s="361"/>
      <c r="O81" s="306"/>
      <c r="P81" s="306"/>
      <c r="Q81" s="306"/>
      <c r="R81" s="312"/>
      <c r="S81" s="312"/>
      <c r="T81" s="312"/>
      <c r="U81" s="312"/>
      <c r="V81" s="312"/>
    </row>
    <row r="82" spans="1:27" s="313" customFormat="1">
      <c r="A82" s="286"/>
      <c r="B82" s="397"/>
      <c r="C82" s="9"/>
      <c r="K82" s="312"/>
      <c r="L82" s="312"/>
      <c r="M82" s="317"/>
      <c r="N82" s="361"/>
      <c r="O82" s="306"/>
      <c r="P82" s="306"/>
      <c r="Q82" s="306"/>
      <c r="R82" s="312"/>
      <c r="S82" s="312"/>
      <c r="T82" s="312"/>
      <c r="U82" s="312"/>
      <c r="V82" s="312"/>
    </row>
    <row r="83" spans="1:27" s="313" customFormat="1">
      <c r="A83" s="286"/>
      <c r="B83" s="397"/>
      <c r="C83" s="9"/>
      <c r="K83" s="312"/>
      <c r="L83" s="312"/>
      <c r="M83" s="317"/>
      <c r="N83" s="361"/>
      <c r="O83" s="306"/>
      <c r="P83" s="306"/>
      <c r="Q83" s="306"/>
      <c r="R83" s="286"/>
      <c r="S83" s="286"/>
      <c r="T83" s="286"/>
      <c r="U83" s="286"/>
      <c r="V83" s="286"/>
    </row>
    <row r="84" spans="1:27" s="313" customFormat="1">
      <c r="A84" s="286"/>
      <c r="B84" s="397"/>
      <c r="C84" s="9"/>
      <c r="K84" s="312"/>
      <c r="L84" s="312"/>
      <c r="M84" s="317"/>
      <c r="N84" s="361"/>
      <c r="O84" s="306"/>
      <c r="P84" s="306"/>
      <c r="Q84" s="306"/>
      <c r="R84" s="286"/>
      <c r="S84" s="286"/>
      <c r="T84" s="286"/>
      <c r="U84" s="286"/>
      <c r="V84" s="286"/>
    </row>
    <row r="85" spans="1:27" s="313" customFormat="1">
      <c r="A85" s="286"/>
      <c r="B85" s="397"/>
      <c r="C85" s="9"/>
      <c r="K85" s="312"/>
      <c r="L85" s="312"/>
      <c r="M85" s="317"/>
      <c r="N85" s="361"/>
      <c r="O85" s="306"/>
      <c r="P85" s="306"/>
      <c r="Q85" s="306"/>
      <c r="R85" s="286"/>
      <c r="S85" s="286"/>
      <c r="T85" s="286"/>
      <c r="U85" s="286"/>
      <c r="V85" s="286"/>
    </row>
    <row r="86" spans="1:27" s="313" customFormat="1">
      <c r="A86" s="286"/>
      <c r="B86" s="397"/>
      <c r="C86" s="9"/>
      <c r="K86" s="312"/>
      <c r="L86" s="312"/>
      <c r="M86" s="317"/>
      <c r="N86" s="361"/>
      <c r="O86" s="306"/>
      <c r="P86" s="306"/>
      <c r="Q86" s="306"/>
      <c r="R86" s="304"/>
      <c r="S86" s="304"/>
      <c r="T86" s="304"/>
      <c r="U86" s="304"/>
      <c r="V86" s="304"/>
    </row>
    <row r="87" spans="1:27" s="313" customFormat="1">
      <c r="A87" s="286"/>
      <c r="B87" s="397"/>
      <c r="C87" s="9"/>
      <c r="D87" s="319"/>
      <c r="E87" s="319"/>
      <c r="F87" s="319"/>
      <c r="G87" s="319"/>
      <c r="H87" s="319"/>
      <c r="K87" s="312"/>
      <c r="L87" s="312"/>
      <c r="M87" s="317"/>
      <c r="N87" s="361"/>
      <c r="O87" s="306"/>
      <c r="P87" s="306"/>
      <c r="Q87" s="306"/>
      <c r="R87" s="304"/>
      <c r="S87" s="304"/>
      <c r="T87" s="304"/>
      <c r="U87" s="304"/>
      <c r="V87" s="304"/>
    </row>
    <row r="88" spans="1:27">
      <c r="B88" s="397"/>
      <c r="C88" s="9"/>
      <c r="D88" s="313"/>
      <c r="E88" s="313"/>
      <c r="F88" s="313"/>
      <c r="G88" s="313"/>
      <c r="H88" s="313"/>
      <c r="I88" s="313"/>
      <c r="J88" s="313"/>
      <c r="W88" s="313"/>
      <c r="X88" s="313"/>
      <c r="Y88" s="313"/>
      <c r="Z88" s="313"/>
      <c r="AA88" s="313"/>
    </row>
    <row r="89" spans="1:27">
      <c r="B89" s="397"/>
      <c r="C89" s="9"/>
      <c r="W89" s="313"/>
    </row>
    <row r="90" spans="1:27">
      <c r="B90" s="397"/>
      <c r="W90" s="313"/>
    </row>
    <row r="91" spans="1:27">
      <c r="W91" s="313"/>
    </row>
  </sheetData>
  <sortState xmlns:xlrd2="http://schemas.microsoft.com/office/spreadsheetml/2017/richdata2" ref="R7:U15">
    <sortCondition ref="S7:S15"/>
  </sortState>
  <mergeCells count="5">
    <mergeCell ref="D1:I1"/>
    <mergeCell ref="D2:I2"/>
    <mergeCell ref="R4:S4"/>
    <mergeCell ref="C75:N75"/>
    <mergeCell ref="C76:N76"/>
  </mergeCells>
  <hyperlinks>
    <hyperlink ref="K1" location="Index!A1" display="Return to Index" xr:uid="{00000000-0004-0000-1800-000000000000}"/>
  </hyperlinks>
  <printOptions horizontalCentered="1"/>
  <pageMargins left="0.5" right="0.5" top="0.5" bottom="0.5" header="0.5" footer="0.25"/>
  <pageSetup scale="87" orientation="portrait" horizontalDpi="300" verticalDpi="300" r:id="rId1"/>
  <headerFooter alignWithMargins="0">
    <oddFooter>&amp;L&amp;9--THECB  11/15/10&amp;R&amp;9HRSCHLevFYStateFunded.xls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FF00"/>
  </sheetPr>
  <dimension ref="A1:E26"/>
  <sheetViews>
    <sheetView showGridLines="0" workbookViewId="0">
      <selection activeCell="I17" sqref="I17"/>
    </sheetView>
  </sheetViews>
  <sheetFormatPr defaultRowHeight="12.75"/>
  <cols>
    <col min="2" max="2" width="42.42578125" customWidth="1"/>
    <col min="3" max="3" width="16.28515625" customWidth="1"/>
    <col min="4" max="4" width="17.140625" style="135" customWidth="1"/>
    <col min="5" max="5" width="16.5703125" style="135" customWidth="1"/>
  </cols>
  <sheetData>
    <row r="1" spans="1:5">
      <c r="A1" t="s">
        <v>548</v>
      </c>
    </row>
    <row r="2" spans="1:5">
      <c r="D2" s="135" t="s">
        <v>549</v>
      </c>
      <c r="E2" s="135" t="s">
        <v>550</v>
      </c>
    </row>
    <row r="4" spans="1:5">
      <c r="B4" t="s">
        <v>603</v>
      </c>
      <c r="D4" s="437" t="str">
        <f>Summary!L658</f>
        <v>Input Balanced</v>
      </c>
    </row>
    <row r="6" spans="1:5" ht="30.75" thickBot="1">
      <c r="A6" s="142">
        <v>390</v>
      </c>
      <c r="B6" s="127" t="s">
        <v>499</v>
      </c>
      <c r="C6" s="142" t="s">
        <v>323</v>
      </c>
      <c r="D6" s="135" t="str">
        <f>SWM!$L$69</f>
        <v>Input Balanced</v>
      </c>
      <c r="E6" s="437" t="str">
        <f>SWM!$N$28</f>
        <v>Balanced</v>
      </c>
    </row>
    <row r="7" spans="1:5" ht="30.75" thickBot="1">
      <c r="A7" s="142">
        <v>400</v>
      </c>
      <c r="B7" s="127" t="s">
        <v>324</v>
      </c>
      <c r="C7" s="142" t="s">
        <v>325</v>
      </c>
      <c r="D7" s="135" t="str">
        <f>MBG!$L$69</f>
        <v>Input Balanced</v>
      </c>
      <c r="E7" s="437" t="str">
        <f>MBG!$N$28</f>
        <v>Balanced</v>
      </c>
    </row>
    <row r="8" spans="1:5" ht="30.75" thickBot="1">
      <c r="A8" s="142">
        <v>410</v>
      </c>
      <c r="B8" s="127" t="s">
        <v>326</v>
      </c>
      <c r="C8" s="142" t="s">
        <v>327</v>
      </c>
      <c r="D8" s="135" t="str">
        <f>HSH!$L$69</f>
        <v>Input Balanced</v>
      </c>
      <c r="E8" s="437" t="str">
        <f>HSH!$N$28</f>
        <v>Balanced</v>
      </c>
    </row>
    <row r="9" spans="1:5" ht="30.75" thickBot="1">
      <c r="A9" s="142">
        <v>420</v>
      </c>
      <c r="B9" s="127" t="s">
        <v>328</v>
      </c>
      <c r="C9" s="142" t="s">
        <v>329</v>
      </c>
      <c r="D9" s="135" t="str">
        <f>HSSA!$L$69</f>
        <v>Input Balanced</v>
      </c>
      <c r="E9" s="437" t="str">
        <f>HSSA!$N$28</f>
        <v>Balanced</v>
      </c>
    </row>
    <row r="10" spans="1:5" ht="30.75" thickBot="1">
      <c r="A10" s="142">
        <v>430</v>
      </c>
      <c r="B10" s="127" t="s">
        <v>330</v>
      </c>
      <c r="C10" s="142" t="s">
        <v>331</v>
      </c>
      <c r="D10" s="135" t="str">
        <f>MDA!$L$69</f>
        <v>Input Balanced</v>
      </c>
      <c r="E10" s="437" t="str">
        <f>MDA!$N$28</f>
        <v>Balanced</v>
      </c>
    </row>
    <row r="11" spans="1:5" ht="30.75" thickBot="1">
      <c r="A11" s="142">
        <v>440</v>
      </c>
      <c r="B11" s="127" t="s">
        <v>332</v>
      </c>
      <c r="C11" s="142" t="s">
        <v>333</v>
      </c>
      <c r="D11" s="135" t="str">
        <f>THC!$L$69</f>
        <v>Input Balanced</v>
      </c>
      <c r="E11" s="437" t="str">
        <f>THC!$N$28</f>
        <v>Balanced</v>
      </c>
    </row>
    <row r="12" spans="1:5" ht="30.75" thickBot="1">
      <c r="A12" s="142">
        <v>450</v>
      </c>
      <c r="B12" s="127" t="s">
        <v>334</v>
      </c>
      <c r="C12" s="142" t="s">
        <v>335</v>
      </c>
      <c r="D12" s="135" t="str">
        <f>TAMHSC!$L$69</f>
        <v>Input Balanced</v>
      </c>
      <c r="E12" s="437" t="str">
        <f>TAMHSC!$N$28</f>
        <v>Balanced</v>
      </c>
    </row>
    <row r="13" spans="1:5" ht="30.75" thickBot="1">
      <c r="A13" s="142">
        <v>460</v>
      </c>
      <c r="B13" s="127" t="s">
        <v>336</v>
      </c>
      <c r="C13" s="142" t="s">
        <v>337</v>
      </c>
      <c r="D13" s="135" t="str">
        <f>UNTHSC1!$L$69</f>
        <v>Input Balanced</v>
      </c>
      <c r="E13" s="437" t="str">
        <f>UNTHSC1!$N$28</f>
        <v>Balanced</v>
      </c>
    </row>
    <row r="14" spans="1:5" ht="30.75" thickBot="1">
      <c r="A14" s="142">
        <v>470</v>
      </c>
      <c r="B14" s="127" t="s">
        <v>338</v>
      </c>
      <c r="C14" s="142" t="s">
        <v>339</v>
      </c>
      <c r="D14" s="135" t="str">
        <f>TTUHSC!$L$69</f>
        <v>Input Balanced</v>
      </c>
      <c r="E14" s="437" t="str">
        <f>TTUHSC!$N$28</f>
        <v>Balanced</v>
      </c>
    </row>
    <row r="15" spans="1:5" ht="30.75" thickBot="1">
      <c r="A15" s="142">
        <v>490</v>
      </c>
      <c r="B15" s="127" t="s">
        <v>501</v>
      </c>
      <c r="C15" s="142" t="s">
        <v>502</v>
      </c>
      <c r="D15" s="135" t="str">
        <f>TTUHSCEP!$L$69</f>
        <v>Input Balanced</v>
      </c>
      <c r="E15" s="437" t="str">
        <f>TTUHSCEP!$N$28</f>
        <v>Balanced</v>
      </c>
    </row>
    <row r="16" spans="1:5" ht="30.75" thickBot="1">
      <c r="A16" s="128">
        <v>500</v>
      </c>
      <c r="B16" s="127" t="s">
        <v>581</v>
      </c>
      <c r="C16" s="128" t="s">
        <v>596</v>
      </c>
      <c r="D16" s="135" t="str">
        <f>RGVM!$L$69</f>
        <v>Input Balanced</v>
      </c>
      <c r="E16" s="437" t="str">
        <f>RGVM!$N$28</f>
        <v>Balanced</v>
      </c>
    </row>
    <row r="17" spans="1:5" ht="30.75" thickBot="1">
      <c r="A17" s="128">
        <v>510</v>
      </c>
      <c r="B17" s="127" t="s">
        <v>580</v>
      </c>
      <c r="C17" s="128" t="s">
        <v>595</v>
      </c>
      <c r="D17" s="135" t="str">
        <f>AUSM!$L$69</f>
        <v>Input Balanced</v>
      </c>
      <c r="E17" s="437" t="str">
        <f>AUSM!$N$28</f>
        <v>Balanced</v>
      </c>
    </row>
    <row r="18" spans="1:5" ht="30.75" thickBot="1">
      <c r="A18" s="128">
        <v>520</v>
      </c>
      <c r="B18" s="127" t="s">
        <v>708</v>
      </c>
      <c r="C18" s="128" t="s">
        <v>700</v>
      </c>
      <c r="D18" s="135" t="str">
        <f>UHM!$L$69</f>
        <v>Input Balanced</v>
      </c>
      <c r="E18" s="437" t="str">
        <f>UHM!$N$28</f>
        <v>Balanced</v>
      </c>
    </row>
    <row r="19" spans="1:5" ht="30.75" thickBot="1">
      <c r="A19" s="128">
        <v>530</v>
      </c>
      <c r="B19" s="127" t="s">
        <v>712</v>
      </c>
      <c r="C19" s="128" t="s">
        <v>713</v>
      </c>
      <c r="D19" s="135" t="str">
        <f>SHMNF!$L$69</f>
        <v>Input Balanced</v>
      </c>
      <c r="E19" s="437" t="str">
        <f>SHMNF!$N$28</f>
        <v>Balanced</v>
      </c>
    </row>
    <row r="20" spans="1:5" ht="45.75" thickBot="1">
      <c r="A20" s="128">
        <v>540</v>
      </c>
      <c r="B20" s="127" t="s">
        <v>709</v>
      </c>
      <c r="C20" s="128" t="s">
        <v>706</v>
      </c>
      <c r="D20" s="135" t="str">
        <f>UNTHSCPM!$L$69</f>
        <v>Input Balanced</v>
      </c>
      <c r="E20" s="437" t="str">
        <f>UNTHSCPM!$N$28</f>
        <v>Balanced</v>
      </c>
    </row>
    <row r="21" spans="1:5" ht="15.75" thickBot="1">
      <c r="A21" s="126">
        <f>COUNT(A6:A20)</f>
        <v>15</v>
      </c>
      <c r="B21" s="127"/>
      <c r="C21" s="128"/>
    </row>
    <row r="24" spans="1:5">
      <c r="A24" s="122"/>
      <c r="B24" s="131"/>
      <c r="C24" s="122"/>
      <c r="E24" s="437"/>
    </row>
    <row r="25" spans="1:5">
      <c r="A25" s="122"/>
      <c r="B25" s="131"/>
      <c r="C25" s="122"/>
      <c r="E25" s="437"/>
    </row>
    <row r="26" spans="1:5">
      <c r="A26" s="122"/>
      <c r="B26" s="131"/>
      <c r="C26" s="122"/>
      <c r="E26" s="43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B69"/>
  <sheetViews>
    <sheetView showGridLines="0" zoomScale="75" zoomScaleNormal="75" workbookViewId="0">
      <selection activeCell="E1" sqref="E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8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605</v>
      </c>
      <c r="C1" s="3"/>
      <c r="D1" s="3"/>
      <c r="E1" s="3"/>
      <c r="F1" s="3"/>
      <c r="G1" s="3"/>
      <c r="H1" s="405" t="s">
        <v>660</v>
      </c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v>514277996</v>
      </c>
      <c r="L8" s="23">
        <v>545176574</v>
      </c>
      <c r="N8" s="17"/>
      <c r="O8" s="116"/>
      <c r="P8" s="19"/>
      <c r="Q8" s="19"/>
      <c r="R8" s="19"/>
      <c r="S8" s="19"/>
      <c r="T8" s="19"/>
      <c r="AB8" s="24">
        <f>SUM(C8:L8)</f>
        <v>1059454570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v>0</v>
      </c>
      <c r="L9" s="26"/>
      <c r="N9" s="17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515"/>
      <c r="H10" s="678" t="str">
        <f>IF(O10&lt;&gt;0,"Out of Balance with SRECNA","")</f>
        <v/>
      </c>
      <c r="I10" s="678"/>
      <c r="J10" s="679"/>
      <c r="K10" s="31">
        <v>514277996</v>
      </c>
      <c r="L10" s="32"/>
      <c r="N10" s="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514277996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v>86227137</v>
      </c>
      <c r="L13" s="36">
        <v>90355107</v>
      </c>
      <c r="N13" s="37"/>
      <c r="O13" s="119"/>
      <c r="AB13" s="24">
        <f>SUM(C13:L13)</f>
        <v>176582244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v>19888836</v>
      </c>
      <c r="L14" s="36">
        <v>21208777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41097613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v>0</v>
      </c>
      <c r="L15" s="36"/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v>0</v>
      </c>
      <c r="L16" s="36"/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620393969</v>
      </c>
      <c r="L17" s="46">
        <f>SUM(L8:L16)</f>
        <v>656740458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/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/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64"/>
      <c r="G22" s="64"/>
      <c r="H22" s="64"/>
      <c r="I22" s="64"/>
      <c r="J22" s="64"/>
      <c r="K22" s="64"/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v>170975587</v>
      </c>
      <c r="G23" s="64">
        <v>438548</v>
      </c>
      <c r="H23" s="64">
        <v>11607889</v>
      </c>
      <c r="I23" s="64">
        <v>70382463</v>
      </c>
      <c r="J23" s="64">
        <v>6438229</v>
      </c>
      <c r="K23" s="64">
        <v>21410956</v>
      </c>
      <c r="L23" s="65">
        <f t="shared" ref="L23:L42" si="2">SUM(F23:K23)</f>
        <v>281253672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562507344</v>
      </c>
    </row>
    <row r="24" spans="1:28" ht="15.75" customHeight="1">
      <c r="B24" s="55" t="s">
        <v>22</v>
      </c>
      <c r="C24" s="21"/>
      <c r="D24" s="21"/>
      <c r="F24" s="64"/>
      <c r="G24" s="64"/>
      <c r="H24" s="64"/>
      <c r="I24" s="64"/>
      <c r="J24" s="64"/>
      <c r="K24" s="64"/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/>
      <c r="G25" s="64"/>
      <c r="H25" s="64"/>
      <c r="I25" s="64"/>
      <c r="J25" s="64"/>
      <c r="K25" s="64"/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/>
      <c r="G26" s="64"/>
      <c r="H26" s="64"/>
      <c r="I26" s="64"/>
      <c r="J26" s="64"/>
      <c r="K26" s="64"/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/>
      <c r="G27" s="64"/>
      <c r="H27" s="64"/>
      <c r="I27" s="64"/>
      <c r="J27" s="64"/>
      <c r="K27" s="64"/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v>132542593</v>
      </c>
      <c r="G28" s="64">
        <v>3358700</v>
      </c>
      <c r="H28" s="64">
        <v>18842476</v>
      </c>
      <c r="I28" s="64">
        <v>154748540</v>
      </c>
      <c r="J28" s="64">
        <v>18566699</v>
      </c>
      <c r="K28" s="64">
        <v>30097765</v>
      </c>
      <c r="L28" s="65">
        <f t="shared" si="2"/>
        <v>358156773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/>
      <c r="G29" s="64"/>
      <c r="H29" s="64"/>
      <c r="I29" s="64"/>
      <c r="J29" s="64"/>
      <c r="K29" s="64"/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/>
      <c r="G30" s="64"/>
      <c r="H30" s="64"/>
      <c r="I30" s="64"/>
      <c r="J30" s="64"/>
      <c r="K30" s="64"/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/>
      <c r="G31" s="64"/>
      <c r="H31" s="64"/>
      <c r="I31" s="64"/>
      <c r="J31" s="64"/>
      <c r="K31" s="64"/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/>
      <c r="G32" s="64"/>
      <c r="H32" s="64"/>
      <c r="I32" s="64"/>
      <c r="J32" s="64"/>
      <c r="K32" s="64"/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/>
      <c r="G33" s="64"/>
      <c r="H33" s="64"/>
      <c r="I33" s="64"/>
      <c r="J33" s="64"/>
      <c r="K33" s="64"/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/>
      <c r="G34" s="64"/>
      <c r="H34" s="64"/>
      <c r="I34" s="64"/>
      <c r="J34" s="64"/>
      <c r="K34" s="64"/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/>
      <c r="G35" s="64"/>
      <c r="H35" s="64"/>
      <c r="I35" s="64"/>
      <c r="J35" s="64"/>
      <c r="K35" s="64"/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/>
      <c r="G36" s="64"/>
      <c r="H36" s="64"/>
      <c r="I36" s="64"/>
      <c r="J36" s="64"/>
      <c r="K36" s="64"/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v>16636538</v>
      </c>
      <c r="G37" s="64"/>
      <c r="H37" s="64"/>
      <c r="I37" s="64">
        <v>693475</v>
      </c>
      <c r="J37" s="64"/>
      <c r="K37" s="64"/>
      <c r="L37" s="65">
        <f t="shared" si="2"/>
        <v>17330013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Input!$DH$35</f>
        <v>0</v>
      </c>
      <c r="G38" s="64">
        <f>Input!$DI$35</f>
        <v>0</v>
      </c>
      <c r="H38" s="64">
        <f>Input!$DJ$35</f>
        <v>0</v>
      </c>
      <c r="I38" s="64">
        <f>Input!$DK$35</f>
        <v>0</v>
      </c>
      <c r="J38" s="64">
        <f>Input!$DL$35</f>
        <v>0</v>
      </c>
      <c r="K38" s="64">
        <f>Input!$DM$35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Input!$DN$35</f>
        <v>0</v>
      </c>
      <c r="G39" s="64">
        <f>Input!$DO$35</f>
        <v>0</v>
      </c>
      <c r="H39" s="64">
        <f>Input!$DP$35</f>
        <v>0</v>
      </c>
      <c r="I39" s="64">
        <f>Input!$DQ$35</f>
        <v>0</v>
      </c>
      <c r="J39" s="64">
        <f>Input!$DR$35</f>
        <v>0</v>
      </c>
      <c r="K39" s="64">
        <f>Input!$DS$35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Input!$DT$35</f>
        <v>0</v>
      </c>
      <c r="G40" s="64">
        <f>Input!$DU$35</f>
        <v>0</v>
      </c>
      <c r="H40" s="64">
        <f>Input!$DV$35</f>
        <v>0</v>
      </c>
      <c r="I40" s="64">
        <f>Input!$DW$35</f>
        <v>0</v>
      </c>
      <c r="J40" s="64">
        <f>Input!$DX$35</f>
        <v>0</v>
      </c>
      <c r="K40" s="64">
        <f>Input!$DY$35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Input!$DZ$35</f>
        <v>0</v>
      </c>
      <c r="G41" s="64">
        <f>Input!$EA$35</f>
        <v>0</v>
      </c>
      <c r="H41" s="64">
        <f>Input!$EB$35</f>
        <v>0</v>
      </c>
      <c r="I41" s="64">
        <f>Input!$EC$35</f>
        <v>0</v>
      </c>
      <c r="J41" s="64">
        <f>Input!$ED$35</f>
        <v>0</v>
      </c>
      <c r="K41" s="64">
        <f>Input!$EE$35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Input!$EF$35</f>
        <v>0</v>
      </c>
      <c r="G42" s="84">
        <f>Input!$EG$35</f>
        <v>0</v>
      </c>
      <c r="H42" s="84">
        <f>Input!$EH$35</f>
        <v>0</v>
      </c>
      <c r="I42" s="84">
        <f>Input!$EI$35</f>
        <v>0</v>
      </c>
      <c r="J42" s="84">
        <f>Input!$EJ$35</f>
        <v>0</v>
      </c>
      <c r="K42" s="84">
        <f>Input!$EK$35</f>
        <v>0</v>
      </c>
      <c r="L42" s="65">
        <f t="shared" si="2"/>
        <v>0</v>
      </c>
      <c r="N42" s="66"/>
      <c r="O42" s="67"/>
      <c r="P42" s="80"/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320154718</v>
      </c>
      <c r="G43" s="86">
        <f t="shared" si="3"/>
        <v>3797248</v>
      </c>
      <c r="H43" s="86">
        <f t="shared" si="3"/>
        <v>30450365</v>
      </c>
      <c r="I43" s="86">
        <f t="shared" si="3"/>
        <v>225824478</v>
      </c>
      <c r="J43" s="86">
        <f t="shared" si="3"/>
        <v>25004928</v>
      </c>
      <c r="K43" s="86">
        <f t="shared" si="3"/>
        <v>51508721</v>
      </c>
      <c r="L43" s="87">
        <f t="shared" si="3"/>
        <v>656740458</v>
      </c>
      <c r="N43" s="66"/>
      <c r="O43" s="67"/>
      <c r="P43" s="80"/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562507344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34247613</v>
      </c>
      <c r="I44" s="53"/>
      <c r="J44" s="329" t="s">
        <v>450</v>
      </c>
      <c r="K44" s="330">
        <f>K43+J43</f>
        <v>76513649</v>
      </c>
      <c r="L44" s="329" t="s">
        <v>451</v>
      </c>
      <c r="M44" s="331"/>
      <c r="N44" s="66"/>
      <c r="O44" s="67"/>
      <c r="P44" s="80"/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N45" s="66"/>
      <c r="O45" s="67"/>
      <c r="P45" s="80"/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v>8914531</v>
      </c>
      <c r="G46" s="64"/>
      <c r="H46" s="64">
        <v>0</v>
      </c>
      <c r="I46" s="64">
        <v>2306324</v>
      </c>
      <c r="J46" s="64">
        <v>42275</v>
      </c>
      <c r="K46" s="64">
        <v>312656</v>
      </c>
      <c r="L46" s="57">
        <f>SUM(F46:K46)</f>
        <v>11575786</v>
      </c>
      <c r="N46" s="66"/>
      <c r="O46" s="67"/>
      <c r="P46" s="80"/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23151572</v>
      </c>
    </row>
    <row r="47" spans="1:28" ht="15.75" customHeight="1">
      <c r="A47" s="76"/>
      <c r="B47" s="55" t="s">
        <v>43</v>
      </c>
      <c r="C47" s="21"/>
      <c r="D47" s="21"/>
      <c r="F47" s="64">
        <v>76201649</v>
      </c>
      <c r="G47" s="64">
        <v>3797248</v>
      </c>
      <c r="H47" s="64">
        <v>25481009</v>
      </c>
      <c r="I47" s="64">
        <v>41817642</v>
      </c>
      <c r="J47" s="64">
        <v>4999221</v>
      </c>
      <c r="K47" s="64">
        <v>16841476</v>
      </c>
      <c r="L47" s="65">
        <f t="shared" ref="L47:L55" si="4">SUM(F47:K47)</f>
        <v>169138245</v>
      </c>
      <c r="N47" s="66"/>
      <c r="O47" s="67"/>
      <c r="P47" s="80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v>22742955</v>
      </c>
      <c r="G48" s="64"/>
      <c r="H48" s="64">
        <v>0</v>
      </c>
      <c r="I48" s="64">
        <v>12194553</v>
      </c>
      <c r="J48" s="64">
        <v>1280108</v>
      </c>
      <c r="K48" s="64">
        <v>3456338</v>
      </c>
      <c r="L48" s="65">
        <f t="shared" si="4"/>
        <v>39673954</v>
      </c>
      <c r="N48" s="66"/>
      <c r="O48" s="67"/>
      <c r="P48" s="80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v>50635650</v>
      </c>
      <c r="G49" s="64"/>
      <c r="H49" s="64">
        <v>446149</v>
      </c>
      <c r="I49" s="64">
        <v>29931320</v>
      </c>
      <c r="J49" s="64">
        <v>7872724</v>
      </c>
      <c r="K49" s="64">
        <v>15832562</v>
      </c>
      <c r="L49" s="65">
        <f t="shared" si="4"/>
        <v>104718405</v>
      </c>
      <c r="N49" s="66"/>
      <c r="O49" s="67"/>
      <c r="P49" s="80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v>34875229</v>
      </c>
      <c r="G50" s="64"/>
      <c r="H50" s="64">
        <v>523944</v>
      </c>
      <c r="I50" s="64">
        <v>9586359</v>
      </c>
      <c r="J50" s="64">
        <v>2661887</v>
      </c>
      <c r="K50" s="64">
        <v>3813192</v>
      </c>
      <c r="L50" s="65">
        <f t="shared" si="4"/>
        <v>51460611</v>
      </c>
      <c r="N50" s="66"/>
      <c r="O50" s="67"/>
      <c r="P50" s="80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v>0</v>
      </c>
      <c r="G51" s="64"/>
      <c r="H51" s="64">
        <v>0</v>
      </c>
      <c r="I51" s="64">
        <v>0</v>
      </c>
      <c r="J51" s="64">
        <v>0</v>
      </c>
      <c r="K51" s="64">
        <v>0</v>
      </c>
      <c r="L51" s="65">
        <f t="shared" si="4"/>
        <v>0</v>
      </c>
      <c r="N51" s="66"/>
      <c r="O51" s="67"/>
      <c r="P51" s="80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v>0</v>
      </c>
      <c r="G52" s="64"/>
      <c r="H52" s="64">
        <v>0</v>
      </c>
      <c r="I52" s="64">
        <v>0</v>
      </c>
      <c r="J52" s="64">
        <v>0</v>
      </c>
      <c r="K52" s="64">
        <v>188723</v>
      </c>
      <c r="L52" s="65">
        <f t="shared" si="4"/>
        <v>188723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Input!$GB$35</f>
        <v>0</v>
      </c>
      <c r="G53" s="64">
        <f>Input!$GC$35</f>
        <v>0</v>
      </c>
      <c r="H53" s="64">
        <f>Input!$GD$35</f>
        <v>0</v>
      </c>
      <c r="I53" s="64">
        <f>Input!$GE$35</f>
        <v>0</v>
      </c>
      <c r="J53" s="64">
        <f>Input!$GF$35</f>
        <v>0</v>
      </c>
      <c r="K53" s="64">
        <f>Input!$GG$35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Input!$GH$35</f>
        <v>0</v>
      </c>
      <c r="G54" s="64">
        <f>Input!$GI$35</f>
        <v>0</v>
      </c>
      <c r="H54" s="64">
        <f>Input!$GJ$35</f>
        <v>0</v>
      </c>
      <c r="I54" s="64">
        <f>Input!$GK$35</f>
        <v>0</v>
      </c>
      <c r="J54" s="64">
        <f>Input!$GL$35</f>
        <v>0</v>
      </c>
      <c r="K54" s="64">
        <f>Input!$GM$35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Input!$GN$35</f>
        <v>0</v>
      </c>
      <c r="G55" s="64">
        <f>Input!$GO$35</f>
        <v>0</v>
      </c>
      <c r="H55" s="64">
        <f>Input!$GP$35</f>
        <v>0</v>
      </c>
      <c r="I55" s="64">
        <f>Input!$GQ$35</f>
        <v>0</v>
      </c>
      <c r="J55" s="64">
        <f>Input!$GR$35</f>
        <v>0</v>
      </c>
      <c r="K55" s="64">
        <f>Input!$GS$35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193370014</v>
      </c>
      <c r="G56" s="86">
        <f t="shared" ref="G56:L56" si="5">SUM(G46:G55)</f>
        <v>3797248</v>
      </c>
      <c r="H56" s="86">
        <f t="shared" si="5"/>
        <v>26451102</v>
      </c>
      <c r="I56" s="86">
        <f t="shared" si="5"/>
        <v>95836198</v>
      </c>
      <c r="J56" s="86">
        <f t="shared" si="5"/>
        <v>16856215</v>
      </c>
      <c r="K56" s="86">
        <f t="shared" si="5"/>
        <v>40444947</v>
      </c>
      <c r="L56" s="86">
        <f t="shared" si="5"/>
        <v>376755724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23151572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513524732</v>
      </c>
      <c r="G63" s="114">
        <f t="shared" si="6"/>
        <v>7594496</v>
      </c>
      <c r="H63" s="114">
        <f t="shared" si="6"/>
        <v>56901467</v>
      </c>
      <c r="I63" s="114">
        <f t="shared" si="6"/>
        <v>321660676</v>
      </c>
      <c r="J63" s="114">
        <f t="shared" si="6"/>
        <v>41861143</v>
      </c>
      <c r="K63" s="114">
        <f t="shared" si="6"/>
        <v>91953668</v>
      </c>
      <c r="L63" s="114">
        <f t="shared" si="6"/>
        <v>1033496182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620393969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357">
        <f>Input!E451+Input!GT35+Input!GU35+Input!GV35</f>
        <v>0</v>
      </c>
      <c r="N65" s="20"/>
    </row>
    <row r="66" spans="1:14" ht="15.75" customHeight="1">
      <c r="G66" s="512">
        <f>G28+G23</f>
        <v>3797248</v>
      </c>
      <c r="H66" s="512">
        <f>H28+H23</f>
        <v>30450365</v>
      </c>
      <c r="L66" s="191">
        <f>SUM(L63:L65)</f>
        <v>1653890151</v>
      </c>
    </row>
    <row r="67" spans="1:14" ht="15.75" customHeight="1">
      <c r="H67" s="512">
        <f>H66+G66</f>
        <v>34247613</v>
      </c>
    </row>
    <row r="69" spans="1:14" ht="15.75" customHeight="1">
      <c r="L69" s="3"/>
    </row>
  </sheetData>
  <mergeCells count="3">
    <mergeCell ref="B6:L6"/>
    <mergeCell ref="H10:J10"/>
    <mergeCell ref="F20:J20"/>
  </mergeCells>
  <conditionalFormatting sqref="O27:O28">
    <cfRule type="expression" dxfId="11" priority="2">
      <formula>$O$28&lt;&gt;0</formula>
    </cfRule>
  </conditionalFormatting>
  <conditionalFormatting sqref="H10:J10">
    <cfRule type="expression" dxfId="10" priority="1">
      <formula>$O$10&lt;&gt;0</formula>
    </cfRule>
  </conditionalFormatting>
  <conditionalFormatting sqref="F20:J20">
    <cfRule type="expression" dxfId="9" priority="3">
      <formula>OR($S$17&lt;&gt;0,$S$43&lt;&gt;0,$S$56&lt;&gt;0)</formula>
    </cfRule>
  </conditionalFormatting>
  <hyperlinks>
    <hyperlink ref="L1" location="Index!A1" display="Return to Index" xr:uid="{00000000-0004-0000-1A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69"/>
  <sheetViews>
    <sheetView showGridLines="0" zoomScale="80" zoomScaleNormal="80" workbookViewId="0">
      <selection activeCell="B2" sqref="B2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712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114340</v>
      </c>
      <c r="L8" s="23">
        <f>Input!$I$37</f>
        <v>114340</v>
      </c>
      <c r="N8" s="115"/>
      <c r="O8" s="116"/>
      <c r="P8" s="19"/>
      <c r="Q8" s="19"/>
      <c r="R8" s="19"/>
      <c r="S8" s="19"/>
      <c r="T8" s="19"/>
      <c r="AB8" s="24">
        <f>SUM(C8:L8)</f>
        <v>228680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Input!$G$37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587"/>
      <c r="H10" s="678" t="str">
        <f>IF(O10&lt;&gt;0,"Out of Balance with SRECNA","")</f>
        <v/>
      </c>
      <c r="I10" s="678"/>
      <c r="J10" s="679"/>
      <c r="K10" s="31">
        <f>SUM(K8:K9)</f>
        <v>114340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114340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Input!$H$37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31782</v>
      </c>
      <c r="L13" s="36">
        <f>Input!$J$37</f>
        <v>31782</v>
      </c>
      <c r="N13" s="37"/>
      <c r="O13" s="119"/>
      <c r="AB13" s="24">
        <f>SUM(C13:L13)</f>
        <v>63564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0</v>
      </c>
      <c r="L14" s="36">
        <f>Input!$K$37</f>
        <v>0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Input!$L$37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Input!$M$37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146122</v>
      </c>
      <c r="L17" s="46">
        <f>SUM(L8:L16)</f>
        <v>146122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Input!$N$37</f>
        <v>37649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Input!$O$37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Input!$P$37</f>
        <v>0</v>
      </c>
      <c r="G22" s="56">
        <f>Input!$Q$37</f>
        <v>0</v>
      </c>
      <c r="H22" s="56">
        <f>Input!$R$37</f>
        <v>0</v>
      </c>
      <c r="I22" s="56">
        <f>Input!$S$37</f>
        <v>0</v>
      </c>
      <c r="J22" s="56">
        <f>Input!$T$37</f>
        <v>0</v>
      </c>
      <c r="K22" s="56">
        <f>Input!$U$37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Input!$V$37</f>
        <v>0</v>
      </c>
      <c r="G23" s="64">
        <f>Input!$W$37</f>
        <v>0</v>
      </c>
      <c r="H23" s="64">
        <f>Input!$X$37</f>
        <v>0</v>
      </c>
      <c r="I23" s="64">
        <f>Input!$Y$37</f>
        <v>0</v>
      </c>
      <c r="J23" s="64">
        <f>Input!$Z$37</f>
        <v>0</v>
      </c>
      <c r="K23" s="64">
        <f>Input!$AA$37</f>
        <v>0</v>
      </c>
      <c r="L23" s="65">
        <f t="shared" ref="L23:L42" si="2">SUM(F23:K23)</f>
        <v>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>
        <f>Input!$AB$37</f>
        <v>0</v>
      </c>
      <c r="G24" s="64">
        <f>Input!$AC$37</f>
        <v>0</v>
      </c>
      <c r="H24" s="64">
        <f>Input!$AD$37</f>
        <v>0</v>
      </c>
      <c r="I24" s="64">
        <f>Input!$AE$37</f>
        <v>0</v>
      </c>
      <c r="J24" s="64">
        <f>Input!$AF$37</f>
        <v>0</v>
      </c>
      <c r="K24" s="64">
        <f>Input!$AG$37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Input!$AH$37</f>
        <v>0</v>
      </c>
      <c r="G25" s="64">
        <f>Input!$AI$37</f>
        <v>0</v>
      </c>
      <c r="H25" s="64">
        <f>Input!$AJ$37</f>
        <v>0</v>
      </c>
      <c r="I25" s="64">
        <f>Input!$AK$37</f>
        <v>0</v>
      </c>
      <c r="J25" s="64">
        <f>Input!$AL$37</f>
        <v>0</v>
      </c>
      <c r="K25" s="64">
        <f>Input!$AM$37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Input!$AN$37</f>
        <v>0</v>
      </c>
      <c r="G26" s="64">
        <f>Input!$AO$37</f>
        <v>0</v>
      </c>
      <c r="H26" s="64">
        <f>Input!$AP$37</f>
        <v>0</v>
      </c>
      <c r="I26" s="64">
        <f>Input!$AQ$37</f>
        <v>0</v>
      </c>
      <c r="J26" s="64">
        <f>Input!$AR$37</f>
        <v>0</v>
      </c>
      <c r="K26" s="64">
        <f>Input!$AS$37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Input!$AT$37</f>
        <v>0</v>
      </c>
      <c r="G27" s="64">
        <f>Input!$AU$37</f>
        <v>0</v>
      </c>
      <c r="H27" s="64">
        <f>Input!$AV$37</f>
        <v>0</v>
      </c>
      <c r="I27" s="64">
        <f>Input!$AW$37</f>
        <v>0</v>
      </c>
      <c r="J27" s="64">
        <f>Input!$AX$37</f>
        <v>0</v>
      </c>
      <c r="K27" s="64">
        <f>Input!$AY$37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Input!$AZ$37</f>
        <v>64947</v>
      </c>
      <c r="G28" s="64">
        <f>Input!$BA$37</f>
        <v>0</v>
      </c>
      <c r="H28" s="64">
        <f>Input!$BB$37</f>
        <v>0</v>
      </c>
      <c r="I28" s="64">
        <f>Input!$BC$37</f>
        <v>43526</v>
      </c>
      <c r="J28" s="64">
        <f>Input!$BD$37</f>
        <v>37649</v>
      </c>
      <c r="K28" s="64">
        <f>Input!$BE$37</f>
        <v>0</v>
      </c>
      <c r="L28" s="65">
        <f t="shared" si="2"/>
        <v>146122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Input!$BF$37</f>
        <v>0</v>
      </c>
      <c r="G29" s="64">
        <f>Input!$BG$37</f>
        <v>0</v>
      </c>
      <c r="H29" s="64">
        <f>Input!$BH$37</f>
        <v>0</v>
      </c>
      <c r="I29" s="64">
        <f>Input!$BI$37</f>
        <v>0</v>
      </c>
      <c r="J29" s="64">
        <f>Input!$BJ$37</f>
        <v>0</v>
      </c>
      <c r="K29" s="64">
        <f>Input!$BK$37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Input!$BL$37</f>
        <v>0</v>
      </c>
      <c r="G30" s="64">
        <f>Input!$BM$37</f>
        <v>0</v>
      </c>
      <c r="H30" s="64">
        <f>Input!$BN$37</f>
        <v>0</v>
      </c>
      <c r="I30" s="64">
        <f>Input!$BO$37</f>
        <v>0</v>
      </c>
      <c r="J30" s="64">
        <f>Input!$BP$37</f>
        <v>0</v>
      </c>
      <c r="K30" s="64">
        <f>Input!$BQ$37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Input!$BR$37</f>
        <v>0</v>
      </c>
      <c r="G31" s="64">
        <f>Input!$BS$37</f>
        <v>0</v>
      </c>
      <c r="H31" s="64">
        <f>Input!$BT$37</f>
        <v>0</v>
      </c>
      <c r="I31" s="64">
        <f>Input!$BU$37</f>
        <v>0</v>
      </c>
      <c r="J31" s="64">
        <f>Input!$BV$37</f>
        <v>0</v>
      </c>
      <c r="K31" s="64">
        <f>Input!$BW$37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Input!$BX$37</f>
        <v>0</v>
      </c>
      <c r="G32" s="64">
        <f>Input!$BY$37</f>
        <v>0</v>
      </c>
      <c r="H32" s="64">
        <f>Input!$BZ$37</f>
        <v>0</v>
      </c>
      <c r="I32" s="64">
        <f>Input!$CA$37</f>
        <v>0</v>
      </c>
      <c r="J32" s="64">
        <f>Input!$CB$37</f>
        <v>0</v>
      </c>
      <c r="K32" s="64">
        <f>Input!$CC$37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Input!$CD$37</f>
        <v>0</v>
      </c>
      <c r="G33" s="64">
        <f>Input!$CE$37</f>
        <v>0</v>
      </c>
      <c r="H33" s="64">
        <f>Input!$CF$37</f>
        <v>0</v>
      </c>
      <c r="I33" s="64">
        <f>Input!$CG$37</f>
        <v>0</v>
      </c>
      <c r="J33" s="64">
        <f>Input!$CH$37</f>
        <v>0</v>
      </c>
      <c r="K33" s="64">
        <f>Input!$CI$37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Input!$CJ$37</f>
        <v>0</v>
      </c>
      <c r="G34" s="64">
        <f>Input!$CK$37</f>
        <v>0</v>
      </c>
      <c r="H34" s="64">
        <f>Input!$CL$37</f>
        <v>0</v>
      </c>
      <c r="I34" s="64">
        <f>Input!$CM$37</f>
        <v>0</v>
      </c>
      <c r="J34" s="64">
        <f>Input!$CN$37</f>
        <v>0</v>
      </c>
      <c r="K34" s="64">
        <f>Input!$CO$37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Input!$CP$37</f>
        <v>0</v>
      </c>
      <c r="G35" s="64">
        <f>Input!$CQ$37</f>
        <v>0</v>
      </c>
      <c r="H35" s="64">
        <f>Input!$CR$37</f>
        <v>0</v>
      </c>
      <c r="I35" s="64">
        <f>Input!$CS$37</f>
        <v>0</v>
      </c>
      <c r="J35" s="64">
        <f>Input!$CT$37</f>
        <v>0</v>
      </c>
      <c r="K35" s="64">
        <f>Input!$CU$37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Input!$CV$37</f>
        <v>0</v>
      </c>
      <c r="G36" s="64">
        <f>Input!$CW$37</f>
        <v>0</v>
      </c>
      <c r="H36" s="64">
        <f>Input!$CX$37</f>
        <v>0</v>
      </c>
      <c r="I36" s="64">
        <f>Input!$CY$37</f>
        <v>0</v>
      </c>
      <c r="J36" s="64">
        <f>Input!$CZ$37</f>
        <v>0</v>
      </c>
      <c r="K36" s="64">
        <f>Input!$DA$37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Input!$DB$37</f>
        <v>0</v>
      </c>
      <c r="G37" s="64">
        <f>Input!$DC$37</f>
        <v>0</v>
      </c>
      <c r="H37" s="64">
        <f>Input!$DD$37</f>
        <v>0</v>
      </c>
      <c r="I37" s="64">
        <f>Input!$DE$37</f>
        <v>0</v>
      </c>
      <c r="J37" s="64">
        <f>Input!$DF$37</f>
        <v>0</v>
      </c>
      <c r="K37" s="64">
        <f>Input!$DG$37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Input!$DH$37</f>
        <v>0</v>
      </c>
      <c r="G38" s="64">
        <f>Input!$DI$37</f>
        <v>0</v>
      </c>
      <c r="H38" s="64">
        <f>Input!$DJ$37</f>
        <v>0</v>
      </c>
      <c r="I38" s="64">
        <f>Input!$DK$37</f>
        <v>0</v>
      </c>
      <c r="J38" s="64">
        <f>Input!$DL$37</f>
        <v>0</v>
      </c>
      <c r="K38" s="64">
        <f>Input!$DM$37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Input!$DN$37</f>
        <v>0</v>
      </c>
      <c r="G39" s="64">
        <f>Input!$DO$37</f>
        <v>0</v>
      </c>
      <c r="H39" s="64">
        <f>Input!$DP$37</f>
        <v>0</v>
      </c>
      <c r="I39" s="64">
        <f>Input!$DQ$37</f>
        <v>0</v>
      </c>
      <c r="J39" s="64">
        <f>Input!$DR$37</f>
        <v>0</v>
      </c>
      <c r="K39" s="64">
        <f>Input!$DS$37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Input!$DT$37</f>
        <v>0</v>
      </c>
      <c r="G40" s="64">
        <f>Input!$DU$37</f>
        <v>0</v>
      </c>
      <c r="H40" s="64">
        <f>Input!$DV$37</f>
        <v>0</v>
      </c>
      <c r="I40" s="64">
        <f>Input!$DW$37</f>
        <v>0</v>
      </c>
      <c r="J40" s="64">
        <f>Input!$DX$37</f>
        <v>0</v>
      </c>
      <c r="K40" s="64">
        <f>Input!$DY$37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Input!$DZ$37</f>
        <v>0</v>
      </c>
      <c r="G41" s="64">
        <f>Input!$EA$37</f>
        <v>0</v>
      </c>
      <c r="H41" s="64">
        <f>Input!$EB$37</f>
        <v>0</v>
      </c>
      <c r="I41" s="64">
        <f>Input!$EC$37</f>
        <v>0</v>
      </c>
      <c r="J41" s="64">
        <f>Input!$ED$37</f>
        <v>0</v>
      </c>
      <c r="K41" s="64">
        <f>Input!$EE$37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Input!$EF$37</f>
        <v>0</v>
      </c>
      <c r="G42" s="84">
        <f>Input!$EG$37</f>
        <v>0</v>
      </c>
      <c r="H42" s="84">
        <f>Input!$EH$37</f>
        <v>0</v>
      </c>
      <c r="I42" s="84">
        <f>Input!$EI$37</f>
        <v>0</v>
      </c>
      <c r="J42" s="84">
        <f>Input!$EJ$37</f>
        <v>0</v>
      </c>
      <c r="K42" s="84">
        <f>Input!$EK$37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64947</v>
      </c>
      <c r="G43" s="86">
        <f t="shared" si="3"/>
        <v>0</v>
      </c>
      <c r="H43" s="86">
        <f t="shared" si="3"/>
        <v>0</v>
      </c>
      <c r="I43" s="86">
        <f t="shared" si="3"/>
        <v>43526</v>
      </c>
      <c r="J43" s="86">
        <f t="shared" si="3"/>
        <v>37649</v>
      </c>
      <c r="K43" s="86">
        <f t="shared" si="3"/>
        <v>0</v>
      </c>
      <c r="L43" s="87">
        <f t="shared" si="3"/>
        <v>146122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0</v>
      </c>
      <c r="I44" s="53"/>
      <c r="J44" s="329" t="s">
        <v>450</v>
      </c>
      <c r="K44" s="330">
        <f>K43+J43</f>
        <v>37649</v>
      </c>
      <c r="L44" s="329" t="s">
        <v>451</v>
      </c>
      <c r="M44" s="331"/>
      <c r="N44" s="332">
        <f>K44+F43</f>
        <v>102596</v>
      </c>
      <c r="O44" s="333">
        <f>ROUND((N44/P44)*100,2)</f>
        <v>10.9</v>
      </c>
      <c r="P44" s="93">
        <f>Input!$GT$37</f>
        <v>940885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Input!$EL$37</f>
        <v>0</v>
      </c>
      <c r="G46" s="64">
        <f>Input!$EM$37</f>
        <v>0</v>
      </c>
      <c r="H46" s="64">
        <f>Input!$EN$37</f>
        <v>0</v>
      </c>
      <c r="I46" s="64">
        <f>Input!$EO$37</f>
        <v>0</v>
      </c>
      <c r="J46" s="64">
        <f>Input!$EP$37</f>
        <v>0</v>
      </c>
      <c r="K46" s="64">
        <f>Input!$EQ$37</f>
        <v>0</v>
      </c>
      <c r="L46" s="57">
        <f>SUM(F46:K46)</f>
        <v>0</v>
      </c>
      <c r="N46" s="9"/>
      <c r="O46" s="358" t="s">
        <v>457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>
        <f>Input!$ER$37</f>
        <v>0</v>
      </c>
      <c r="G47" s="64">
        <f>Input!$ES$37</f>
        <v>0</v>
      </c>
      <c r="H47" s="64">
        <f>Input!$ET$37</f>
        <v>0</v>
      </c>
      <c r="I47" s="64">
        <f>Input!$EU$37</f>
        <v>0</v>
      </c>
      <c r="J47" s="64">
        <f>Input!$EV$37</f>
        <v>0</v>
      </c>
      <c r="K47" s="64">
        <f>Input!$EW$37</f>
        <v>0</v>
      </c>
      <c r="L47" s="65">
        <f t="shared" ref="L47:L55" si="4">SUM(F47:K47)</f>
        <v>0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Input!$EX$37</f>
        <v>0</v>
      </c>
      <c r="G48" s="64">
        <f>Input!$EY$37</f>
        <v>0</v>
      </c>
      <c r="H48" s="64">
        <f>Input!$EZ$37</f>
        <v>0</v>
      </c>
      <c r="I48" s="64">
        <f>Input!$FA$37</f>
        <v>0</v>
      </c>
      <c r="J48" s="64">
        <f>Input!$FB$37</f>
        <v>0</v>
      </c>
      <c r="K48" s="64">
        <f>Input!$FC$37</f>
        <v>0</v>
      </c>
      <c r="L48" s="65">
        <f t="shared" si="4"/>
        <v>0</v>
      </c>
      <c r="N48" s="97"/>
      <c r="O48" s="341">
        <f>FTSE!$P$65</f>
        <v>0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Input!$FD$37</f>
        <v>0</v>
      </c>
      <c r="G49" s="64">
        <f>Input!$FE$37</f>
        <v>0</v>
      </c>
      <c r="H49" s="64">
        <f>Input!$FF$37</f>
        <v>0</v>
      </c>
      <c r="I49" s="64">
        <f>Input!$FG$37</f>
        <v>0</v>
      </c>
      <c r="J49" s="64">
        <f>Input!$FH$37</f>
        <v>0</v>
      </c>
      <c r="K49" s="64">
        <f>Input!$FI$37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Input!$FJ$37</f>
        <v>0</v>
      </c>
      <c r="G50" s="64">
        <f>Input!$FK$37</f>
        <v>0</v>
      </c>
      <c r="H50" s="64">
        <f>Input!$FL$37</f>
        <v>0</v>
      </c>
      <c r="I50" s="64">
        <f>Input!$FM$37</f>
        <v>0</v>
      </c>
      <c r="J50" s="64">
        <f>Input!$FN$37</f>
        <v>0</v>
      </c>
      <c r="K50" s="64">
        <f>Input!$FO$37</f>
        <v>0</v>
      </c>
      <c r="L50" s="65">
        <f t="shared" si="4"/>
        <v>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Input!$FP$37</f>
        <v>0</v>
      </c>
      <c r="G51" s="64">
        <f>Input!$FQ$37</f>
        <v>0</v>
      </c>
      <c r="H51" s="64">
        <f>Input!$FR$37</f>
        <v>0</v>
      </c>
      <c r="I51" s="64">
        <f>Input!$FS$37</f>
        <v>0</v>
      </c>
      <c r="J51" s="64">
        <f>Input!$FT$37</f>
        <v>0</v>
      </c>
      <c r="K51" s="64">
        <f>Input!$FU$37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Input!$FV$37</f>
        <v>0</v>
      </c>
      <c r="G52" s="64">
        <f>Input!$FW$37</f>
        <v>0</v>
      </c>
      <c r="H52" s="64">
        <f>Input!$FX$37</f>
        <v>0</v>
      </c>
      <c r="I52" s="64">
        <f>Input!$FY$37</f>
        <v>0</v>
      </c>
      <c r="J52" s="64">
        <f>Input!$FZ$37</f>
        <v>0</v>
      </c>
      <c r="K52" s="64">
        <f>Input!$GA$37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Input!$GB$37</f>
        <v>0</v>
      </c>
      <c r="G53" s="64">
        <f>Input!$GC$37</f>
        <v>0</v>
      </c>
      <c r="H53" s="64">
        <f>Input!$GD$37</f>
        <v>0</v>
      </c>
      <c r="I53" s="64">
        <f>Input!$GE$37</f>
        <v>0</v>
      </c>
      <c r="J53" s="64">
        <f>Input!$GF$37</f>
        <v>0</v>
      </c>
      <c r="K53" s="64">
        <f>Input!$GG$37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Input!$GH$37</f>
        <v>0</v>
      </c>
      <c r="G54" s="64">
        <f>Input!$GI$37</f>
        <v>0</v>
      </c>
      <c r="H54" s="64">
        <f>Input!$GJ$37</f>
        <v>0</v>
      </c>
      <c r="I54" s="64">
        <f>Input!$GK$37</f>
        <v>0</v>
      </c>
      <c r="J54" s="64">
        <f>Input!$GL$37</f>
        <v>0</v>
      </c>
      <c r="K54" s="64">
        <f>Input!$GM$37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Input!$GN$37</f>
        <v>0</v>
      </c>
      <c r="G55" s="64">
        <f>Input!$GO$37</f>
        <v>0</v>
      </c>
      <c r="H55" s="64">
        <f>Input!$GP$37</f>
        <v>0</v>
      </c>
      <c r="I55" s="64">
        <f>Input!$GQ$37</f>
        <v>0</v>
      </c>
      <c r="J55" s="64">
        <f>Input!$GR$37</f>
        <v>0</v>
      </c>
      <c r="K55" s="64">
        <f>Input!$GS$37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0</v>
      </c>
      <c r="G56" s="86">
        <f t="shared" ref="G56:L56" si="5">SUM(G46:G55)</f>
        <v>0</v>
      </c>
      <c r="H56" s="86">
        <f t="shared" si="5"/>
        <v>0</v>
      </c>
      <c r="I56" s="86">
        <f t="shared" si="5"/>
        <v>0</v>
      </c>
      <c r="J56" s="86">
        <f t="shared" si="5"/>
        <v>0</v>
      </c>
      <c r="K56" s="86">
        <f t="shared" si="5"/>
        <v>0</v>
      </c>
      <c r="L56" s="86">
        <f t="shared" si="5"/>
        <v>0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64947</v>
      </c>
      <c r="G63" s="114">
        <f t="shared" si="6"/>
        <v>0</v>
      </c>
      <c r="H63" s="114">
        <f t="shared" si="6"/>
        <v>0</v>
      </c>
      <c r="I63" s="114">
        <f t="shared" si="6"/>
        <v>43526</v>
      </c>
      <c r="J63" s="114">
        <f t="shared" si="6"/>
        <v>37649</v>
      </c>
      <c r="K63" s="114">
        <f t="shared" si="6"/>
        <v>0</v>
      </c>
      <c r="L63" s="114">
        <f t="shared" si="6"/>
        <v>146122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183771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Input!E37+Input!GT37+Input!GU37+Input!GV37</f>
        <v>11517793</v>
      </c>
      <c r="N65" s="20"/>
    </row>
    <row r="66" spans="1:14" ht="15.75" customHeight="1">
      <c r="G66" s="512">
        <f>G28+G23</f>
        <v>0</v>
      </c>
      <c r="H66" s="512">
        <f>H28+H23</f>
        <v>0</v>
      </c>
      <c r="L66" s="191">
        <f>SUM(L63:L65)</f>
        <v>11847686</v>
      </c>
    </row>
    <row r="67" spans="1:14" ht="15.75" customHeight="1">
      <c r="H67" s="512">
        <f>H66+G66</f>
        <v>0</v>
      </c>
    </row>
    <row r="69" spans="1:14" ht="15.75" customHeight="1">
      <c r="L69" s="3" t="str">
        <f>IF(L66&lt;&gt;(Input!$D$37),"Error","Input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8" priority="2">
      <formula>$O$28&lt;&gt;0</formula>
    </cfRule>
  </conditionalFormatting>
  <conditionalFormatting sqref="H10:J10">
    <cfRule type="expression" dxfId="7" priority="1">
      <formula>$O$10&lt;&gt;0</formula>
    </cfRule>
  </conditionalFormatting>
  <conditionalFormatting sqref="F20:J20">
    <cfRule type="expression" dxfId="6" priority="3">
      <formula>OR($S$17&lt;&gt;0,$S$43&lt;&gt;0,$S$56&lt;&gt;0)</formula>
    </cfRule>
  </conditionalFormatting>
  <hyperlinks>
    <hyperlink ref="L1" location="Index!A1" display="Return to Index" xr:uid="{00000000-0004-0000-1B00-000000000000}"/>
  </hyperlinks>
  <printOptions horizontalCentered="1"/>
  <pageMargins left="0.25" right="0.25" top="0.25" bottom="0.25" header="0.5" footer="0.5"/>
  <pageSetup scale="57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B69"/>
  <sheetViews>
    <sheetView showGridLines="0" zoomScale="80" zoomScaleNormal="80" workbookViewId="0">
      <selection activeCell="B2" sqref="B2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140625" style="6" customWidth="1"/>
    <col min="6" max="6" width="18.28515625" style="6" customWidth="1"/>
    <col min="7" max="7" width="17.85546875" style="6" customWidth="1"/>
    <col min="8" max="8" width="19.28515625" style="6" customWidth="1"/>
    <col min="9" max="9" width="17.85546875" style="6" customWidth="1"/>
    <col min="10" max="10" width="19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20" style="6" customWidth="1"/>
    <col min="15" max="15" width="21" style="9" customWidth="1"/>
    <col min="16" max="16" width="19.28515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829</v>
      </c>
      <c r="C1" s="3"/>
      <c r="D1" s="3"/>
      <c r="E1" s="3"/>
      <c r="F1" s="3"/>
      <c r="G1" s="3"/>
      <c r="H1" s="405"/>
      <c r="I1" s="4"/>
      <c r="J1" s="3"/>
      <c r="K1" s="3"/>
      <c r="L1" s="258" t="s">
        <v>396</v>
      </c>
      <c r="M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Input!$I$39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Input!$G$39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573</v>
      </c>
      <c r="C10" s="28"/>
      <c r="D10" s="21"/>
      <c r="E10" s="21"/>
      <c r="F10" s="9"/>
      <c r="G10" s="587"/>
      <c r="H10" s="678" t="str">
        <f>IF(O10&lt;&gt;0,"Out of Balance with SRECNA","")</f>
        <v/>
      </c>
      <c r="I10" s="678"/>
      <c r="J10" s="679"/>
      <c r="K10" s="31">
        <f>SUM(K8:K9)</f>
        <v>0</v>
      </c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>
        <f>Input!$H$39</f>
        <v>0</v>
      </c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>
        <f>L13</f>
        <v>0</v>
      </c>
      <c r="L13" s="36">
        <f>Input!$J$39</f>
        <v>0</v>
      </c>
      <c r="N13" s="37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>
        <f>L14</f>
        <v>0</v>
      </c>
      <c r="L14" s="36">
        <f>Input!$K$39</f>
        <v>0</v>
      </c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>
        <f>L15</f>
        <v>0</v>
      </c>
      <c r="L15" s="36">
        <f>Input!$L$39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>
        <f>L16</f>
        <v>0</v>
      </c>
      <c r="L16" s="36">
        <f>Input!$M$39</f>
        <v>0</v>
      </c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>
        <f>SUM(K10:K16)</f>
        <v>0</v>
      </c>
      <c r="L17" s="46">
        <f>SUM(L8:L16)</f>
        <v>0</v>
      </c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667</v>
      </c>
      <c r="C18" s="37"/>
      <c r="D18" s="37"/>
      <c r="E18" s="37"/>
      <c r="F18" s="37"/>
      <c r="G18" s="37"/>
      <c r="H18" s="37"/>
      <c r="I18" s="37"/>
      <c r="J18" s="37"/>
      <c r="K18" s="182"/>
      <c r="L18" s="370">
        <f>Input!$N$39</f>
        <v>0</v>
      </c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>
        <f>Input!$O$39</f>
        <v>0</v>
      </c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>
        <f>Input!$P$39</f>
        <v>0</v>
      </c>
      <c r="G22" s="56">
        <f>Input!$Q$39</f>
        <v>0</v>
      </c>
      <c r="H22" s="56">
        <f>Input!$R$39</f>
        <v>0</v>
      </c>
      <c r="I22" s="56">
        <f>Input!$S$39</f>
        <v>0</v>
      </c>
      <c r="J22" s="56">
        <f>Input!$T$39</f>
        <v>0</v>
      </c>
      <c r="K22" s="56">
        <f>Input!$U$39</f>
        <v>0</v>
      </c>
      <c r="L22" s="57">
        <f>SUM(F22:K22)</f>
        <v>0</v>
      </c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>
        <f>Input!$V$39</f>
        <v>0</v>
      </c>
      <c r="G23" s="64">
        <f>Input!$W$39</f>
        <v>0</v>
      </c>
      <c r="H23" s="64">
        <f>Input!$X$39</f>
        <v>0</v>
      </c>
      <c r="I23" s="64">
        <f>Input!$Y$39</f>
        <v>0</v>
      </c>
      <c r="J23" s="64">
        <f>Input!$Z$39</f>
        <v>0</v>
      </c>
      <c r="K23" s="64">
        <f>Input!$AA$39</f>
        <v>0</v>
      </c>
      <c r="L23" s="65">
        <f t="shared" ref="L23:L42" si="2">SUM(F23:K23)</f>
        <v>0</v>
      </c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>
        <f>Input!$AB$39</f>
        <v>0</v>
      </c>
      <c r="G24" s="64">
        <f>Input!$AC$39</f>
        <v>0</v>
      </c>
      <c r="H24" s="64">
        <f>Input!$AD$39</f>
        <v>0</v>
      </c>
      <c r="I24" s="64">
        <f>Input!$AE$39</f>
        <v>0</v>
      </c>
      <c r="J24" s="64">
        <f>Input!$AF$39</f>
        <v>0</v>
      </c>
      <c r="K24" s="64">
        <f>Input!$AG$39</f>
        <v>0</v>
      </c>
      <c r="L24" s="65">
        <f t="shared" si="2"/>
        <v>0</v>
      </c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>
        <f>Input!$AH$39</f>
        <v>0</v>
      </c>
      <c r="G25" s="64">
        <f>Input!$AI$39</f>
        <v>0</v>
      </c>
      <c r="H25" s="64">
        <f>Input!$AJ$39</f>
        <v>0</v>
      </c>
      <c r="I25" s="64">
        <f>Input!$AK$39</f>
        <v>0</v>
      </c>
      <c r="J25" s="64">
        <f>Input!$AL$39</f>
        <v>0</v>
      </c>
      <c r="K25" s="64">
        <f>Input!$AM$39</f>
        <v>0</v>
      </c>
      <c r="L25" s="65">
        <f t="shared" si="2"/>
        <v>0</v>
      </c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>
        <f>Input!$AN$39</f>
        <v>0</v>
      </c>
      <c r="G26" s="64">
        <f>Input!$AO$39</f>
        <v>0</v>
      </c>
      <c r="H26" s="64">
        <f>Input!$AP$39</f>
        <v>0</v>
      </c>
      <c r="I26" s="64">
        <f>Input!$AQ$39</f>
        <v>0</v>
      </c>
      <c r="J26" s="64">
        <f>Input!$AR$39</f>
        <v>0</v>
      </c>
      <c r="K26" s="64">
        <f>Input!$AS$39</f>
        <v>0</v>
      </c>
      <c r="L26" s="65">
        <f t="shared" si="2"/>
        <v>0</v>
      </c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>
        <f>Input!$AT$39</f>
        <v>0</v>
      </c>
      <c r="G27" s="64">
        <f>Input!$AU$39</f>
        <v>0</v>
      </c>
      <c r="H27" s="64">
        <f>Input!$AV$39</f>
        <v>0</v>
      </c>
      <c r="I27" s="64">
        <f>Input!$AW$39</f>
        <v>0</v>
      </c>
      <c r="J27" s="64">
        <f>Input!$AX$39</f>
        <v>0</v>
      </c>
      <c r="K27" s="64">
        <f>Input!$AY$39</f>
        <v>0</v>
      </c>
      <c r="L27" s="65">
        <f t="shared" si="2"/>
        <v>0</v>
      </c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>
        <f>Input!$AZ$39</f>
        <v>0</v>
      </c>
      <c r="G28" s="64">
        <f>Input!$BA$39</f>
        <v>0</v>
      </c>
      <c r="H28" s="64">
        <f>Input!$BB$39</f>
        <v>0</v>
      </c>
      <c r="I28" s="64">
        <f>Input!$BC$39</f>
        <v>0</v>
      </c>
      <c r="J28" s="64">
        <f>Input!$BD$39</f>
        <v>0</v>
      </c>
      <c r="K28" s="64">
        <f>Input!$BE$39</f>
        <v>0</v>
      </c>
      <c r="L28" s="65">
        <f t="shared" si="2"/>
        <v>0</v>
      </c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>
        <f>Input!$BF$39</f>
        <v>0</v>
      </c>
      <c r="G29" s="64">
        <f>Input!$BG$39</f>
        <v>0</v>
      </c>
      <c r="H29" s="64">
        <f>Input!$BH$39</f>
        <v>0</v>
      </c>
      <c r="I29" s="64">
        <f>Input!$BI$39</f>
        <v>0</v>
      </c>
      <c r="J29" s="64">
        <f>Input!$BJ$39</f>
        <v>0</v>
      </c>
      <c r="K29" s="64">
        <f>Input!$BK$39</f>
        <v>0</v>
      </c>
      <c r="L29" s="65">
        <f t="shared" si="2"/>
        <v>0</v>
      </c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>
        <f>Input!$BL$39</f>
        <v>0</v>
      </c>
      <c r="G30" s="64">
        <f>Input!$BM$39</f>
        <v>0</v>
      </c>
      <c r="H30" s="64">
        <f>Input!$BN$39</f>
        <v>0</v>
      </c>
      <c r="I30" s="64">
        <f>Input!$BO$39</f>
        <v>0</v>
      </c>
      <c r="J30" s="64">
        <f>Input!$BP$39</f>
        <v>0</v>
      </c>
      <c r="K30" s="64">
        <f>Input!$BQ$39</f>
        <v>0</v>
      </c>
      <c r="L30" s="65">
        <f t="shared" si="2"/>
        <v>0</v>
      </c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>
        <f>Input!$BR$39</f>
        <v>0</v>
      </c>
      <c r="G31" s="64">
        <f>Input!$BS$39</f>
        <v>0</v>
      </c>
      <c r="H31" s="64">
        <f>Input!$BT$39</f>
        <v>0</v>
      </c>
      <c r="I31" s="64">
        <f>Input!$BU$39</f>
        <v>0</v>
      </c>
      <c r="J31" s="64">
        <f>Input!$BV$39</f>
        <v>0</v>
      </c>
      <c r="K31" s="64">
        <f>Input!$BW$39</f>
        <v>0</v>
      </c>
      <c r="L31" s="65">
        <f t="shared" si="2"/>
        <v>0</v>
      </c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>
        <f>Input!$BX$39</f>
        <v>0</v>
      </c>
      <c r="G32" s="64">
        <f>Input!$BY$39</f>
        <v>0</v>
      </c>
      <c r="H32" s="64">
        <f>Input!$BZ$39</f>
        <v>0</v>
      </c>
      <c r="I32" s="64">
        <f>Input!$CA$39</f>
        <v>0</v>
      </c>
      <c r="J32" s="64">
        <f>Input!$CB$39</f>
        <v>0</v>
      </c>
      <c r="K32" s="64">
        <f>Input!$CC$39</f>
        <v>0</v>
      </c>
      <c r="L32" s="65">
        <f t="shared" si="2"/>
        <v>0</v>
      </c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>
        <f>Input!$CD$39</f>
        <v>0</v>
      </c>
      <c r="G33" s="64">
        <f>Input!$CE$39</f>
        <v>0</v>
      </c>
      <c r="H33" s="64">
        <f>Input!$CF$39</f>
        <v>0</v>
      </c>
      <c r="I33" s="64">
        <f>Input!$CG$39</f>
        <v>0</v>
      </c>
      <c r="J33" s="64">
        <f>Input!$CH$39</f>
        <v>0</v>
      </c>
      <c r="K33" s="64">
        <f>Input!$CI$39</f>
        <v>0</v>
      </c>
      <c r="L33" s="65">
        <f t="shared" si="2"/>
        <v>0</v>
      </c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>
        <f>Input!$CJ$39</f>
        <v>0</v>
      </c>
      <c r="G34" s="64">
        <f>Input!$CK$39</f>
        <v>0</v>
      </c>
      <c r="H34" s="64">
        <f>Input!$CL$39</f>
        <v>0</v>
      </c>
      <c r="I34" s="64">
        <f>Input!$CM$39</f>
        <v>0</v>
      </c>
      <c r="J34" s="64">
        <f>Input!$CN$39</f>
        <v>0</v>
      </c>
      <c r="K34" s="64">
        <f>Input!$CO$39</f>
        <v>0</v>
      </c>
      <c r="L34" s="65">
        <f t="shared" si="2"/>
        <v>0</v>
      </c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>
        <f>Input!$CP$39</f>
        <v>0</v>
      </c>
      <c r="G35" s="64">
        <f>Input!$CQ$39</f>
        <v>0</v>
      </c>
      <c r="H35" s="64">
        <f>Input!$CR$39</f>
        <v>0</v>
      </c>
      <c r="I35" s="64">
        <f>Input!$CS$39</f>
        <v>0</v>
      </c>
      <c r="J35" s="64">
        <f>Input!$CT$39</f>
        <v>0</v>
      </c>
      <c r="K35" s="64">
        <f>Input!$CU$39</f>
        <v>0</v>
      </c>
      <c r="L35" s="65">
        <f t="shared" si="2"/>
        <v>0</v>
      </c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>
        <f>Input!$CV$39</f>
        <v>0</v>
      </c>
      <c r="G36" s="64">
        <f>Input!$CW$39</f>
        <v>0</v>
      </c>
      <c r="H36" s="64">
        <f>Input!$CX$39</f>
        <v>0</v>
      </c>
      <c r="I36" s="64">
        <f>Input!$CY$39</f>
        <v>0</v>
      </c>
      <c r="J36" s="64">
        <f>Input!$CZ$39</f>
        <v>0</v>
      </c>
      <c r="K36" s="64">
        <f>Input!$DA$39</f>
        <v>0</v>
      </c>
      <c r="L36" s="65">
        <f t="shared" si="2"/>
        <v>0</v>
      </c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>
        <f>Input!$DB$39</f>
        <v>0</v>
      </c>
      <c r="G37" s="64">
        <f>Input!$DC$39</f>
        <v>0</v>
      </c>
      <c r="H37" s="64">
        <f>Input!$DD$39</f>
        <v>0</v>
      </c>
      <c r="I37" s="64">
        <f>Input!$DE$39</f>
        <v>0</v>
      </c>
      <c r="J37" s="64">
        <f>Input!$DF$39</f>
        <v>0</v>
      </c>
      <c r="K37" s="64">
        <f>Input!$DG$39</f>
        <v>0</v>
      </c>
      <c r="L37" s="65">
        <f t="shared" si="2"/>
        <v>0</v>
      </c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>
        <f>Input!$DH$39</f>
        <v>0</v>
      </c>
      <c r="G38" s="64">
        <f>Input!$DI$39</f>
        <v>0</v>
      </c>
      <c r="H38" s="64">
        <f>Input!$DJ$39</f>
        <v>0</v>
      </c>
      <c r="I38" s="64">
        <f>Input!$DK$39</f>
        <v>0</v>
      </c>
      <c r="J38" s="64">
        <f>Input!$DL$39</f>
        <v>0</v>
      </c>
      <c r="K38" s="64">
        <f>Input!$DM$39</f>
        <v>0</v>
      </c>
      <c r="L38" s="65">
        <f t="shared" si="2"/>
        <v>0</v>
      </c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>
        <f>Input!$DN$39</f>
        <v>0</v>
      </c>
      <c r="G39" s="64">
        <f>Input!$DO$39</f>
        <v>0</v>
      </c>
      <c r="H39" s="64">
        <f>Input!$DP$39</f>
        <v>0</v>
      </c>
      <c r="I39" s="64">
        <f>Input!$DQ$39</f>
        <v>0</v>
      </c>
      <c r="J39" s="64">
        <f>Input!$DR$39</f>
        <v>0</v>
      </c>
      <c r="K39" s="64">
        <f>Input!$DS$39</f>
        <v>0</v>
      </c>
      <c r="L39" s="65">
        <f t="shared" si="2"/>
        <v>0</v>
      </c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>
        <f>Input!$DT$39</f>
        <v>0</v>
      </c>
      <c r="G40" s="64">
        <f>Input!$DU$39</f>
        <v>0</v>
      </c>
      <c r="H40" s="64">
        <f>Input!$DV$39</f>
        <v>0</v>
      </c>
      <c r="I40" s="64">
        <f>Input!$DW$39</f>
        <v>0</v>
      </c>
      <c r="J40" s="64">
        <f>Input!$DX$39</f>
        <v>0</v>
      </c>
      <c r="K40" s="64">
        <f>Input!$DY$39</f>
        <v>0</v>
      </c>
      <c r="L40" s="65">
        <f t="shared" si="2"/>
        <v>0</v>
      </c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>
        <f>Input!$DZ$39</f>
        <v>0</v>
      </c>
      <c r="G41" s="64">
        <f>Input!$EA$39</f>
        <v>0</v>
      </c>
      <c r="H41" s="64">
        <f>Input!$EB$39</f>
        <v>0</v>
      </c>
      <c r="I41" s="64">
        <f>Input!$EC$39</f>
        <v>0</v>
      </c>
      <c r="J41" s="64">
        <f>Input!$ED$39</f>
        <v>0</v>
      </c>
      <c r="K41" s="64">
        <f>Input!$EE$39</f>
        <v>0</v>
      </c>
      <c r="L41" s="65">
        <f t="shared" si="2"/>
        <v>0</v>
      </c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>
        <f>Input!$EF$39</f>
        <v>0</v>
      </c>
      <c r="G42" s="84">
        <f>Input!$EG$39</f>
        <v>0</v>
      </c>
      <c r="H42" s="84">
        <f>Input!$EH$39</f>
        <v>0</v>
      </c>
      <c r="I42" s="84">
        <f>Input!$EI$39</f>
        <v>0</v>
      </c>
      <c r="J42" s="84">
        <f>Input!$EJ$39</f>
        <v>0</v>
      </c>
      <c r="K42" s="84">
        <f>Input!$EK$39</f>
        <v>0</v>
      </c>
      <c r="L42" s="65">
        <f t="shared" si="2"/>
        <v>0</v>
      </c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>
        <f t="shared" ref="F43:L43" si="3">SUM(F22:F42)</f>
        <v>0</v>
      </c>
      <c r="G43" s="86">
        <f t="shared" si="3"/>
        <v>0</v>
      </c>
      <c r="H43" s="86">
        <f t="shared" si="3"/>
        <v>0</v>
      </c>
      <c r="I43" s="86">
        <f t="shared" si="3"/>
        <v>0</v>
      </c>
      <c r="J43" s="86">
        <f t="shared" si="3"/>
        <v>0</v>
      </c>
      <c r="K43" s="86">
        <f t="shared" si="3"/>
        <v>0</v>
      </c>
      <c r="L43" s="87">
        <f t="shared" si="3"/>
        <v>0</v>
      </c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0</v>
      </c>
    </row>
    <row r="44" spans="1:28" ht="15.75" customHeight="1">
      <c r="A44" s="76"/>
      <c r="C44" s="38"/>
      <c r="D44" s="38"/>
      <c r="F44" s="38"/>
      <c r="G44" s="329" t="s">
        <v>449</v>
      </c>
      <c r="H44" s="330">
        <f>H43+G43</f>
        <v>0</v>
      </c>
      <c r="I44" s="53"/>
      <c r="J44" s="329" t="s">
        <v>450</v>
      </c>
      <c r="K44" s="330">
        <f>K43+J43</f>
        <v>0</v>
      </c>
      <c r="L44" s="329" t="s">
        <v>451</v>
      </c>
      <c r="M44" s="331"/>
      <c r="N44" s="332">
        <f>K44+F43</f>
        <v>0</v>
      </c>
      <c r="O44" s="333" t="e">
        <f>ROUND((N44/P44)*100,2)</f>
        <v>#DIV/0!</v>
      </c>
      <c r="P44" s="93">
        <f>Input!$GT$39</f>
        <v>0</v>
      </c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>
        <f>Input!$EL$39</f>
        <v>0</v>
      </c>
      <c r="G46" s="64">
        <f>Input!$EM$39</f>
        <v>0</v>
      </c>
      <c r="H46" s="64">
        <f>Input!$EN$39</f>
        <v>0</v>
      </c>
      <c r="I46" s="64">
        <f>Input!$EO$39</f>
        <v>0</v>
      </c>
      <c r="J46" s="64">
        <f>Input!$EP$39</f>
        <v>0</v>
      </c>
      <c r="K46" s="64">
        <f>Input!$EQ$39</f>
        <v>0</v>
      </c>
      <c r="L46" s="57">
        <f>SUM(F46:K46)</f>
        <v>0</v>
      </c>
      <c r="N46" s="9"/>
      <c r="O46" s="339" t="e">
        <f>ROUND(N44/O48,0)</f>
        <v>#DIV/0!</v>
      </c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>
        <f>Input!$ER$39</f>
        <v>0</v>
      </c>
      <c r="G47" s="64">
        <f>Input!$ES$39</f>
        <v>0</v>
      </c>
      <c r="H47" s="64">
        <f>Input!$ET$39</f>
        <v>0</v>
      </c>
      <c r="I47" s="64">
        <f>Input!$EU$39</f>
        <v>0</v>
      </c>
      <c r="J47" s="64">
        <f>Input!$EV$39</f>
        <v>0</v>
      </c>
      <c r="K47" s="64">
        <f>Input!$EW$39</f>
        <v>0</v>
      </c>
      <c r="L47" s="65">
        <f t="shared" ref="L47:L55" si="4">SUM(F47:K47)</f>
        <v>0</v>
      </c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>
        <f>Input!$EX$39</f>
        <v>0</v>
      </c>
      <c r="G48" s="64">
        <f>Input!$EY$39</f>
        <v>0</v>
      </c>
      <c r="H48" s="64">
        <f>Input!$EZ$39</f>
        <v>0</v>
      </c>
      <c r="I48" s="64">
        <f>Input!$FA$39</f>
        <v>0</v>
      </c>
      <c r="J48" s="64">
        <f>Input!$FB$39</f>
        <v>0</v>
      </c>
      <c r="K48" s="64">
        <f>Input!$FC$39</f>
        <v>0</v>
      </c>
      <c r="L48" s="65">
        <f t="shared" si="4"/>
        <v>0</v>
      </c>
      <c r="N48" s="97"/>
      <c r="O48" s="341">
        <f>FTSE!$P$67</f>
        <v>0</v>
      </c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>
        <f>Input!$FD$39</f>
        <v>0</v>
      </c>
      <c r="G49" s="64">
        <f>Input!$FE$39</f>
        <v>0</v>
      </c>
      <c r="H49" s="64">
        <f>Input!$FF$39</f>
        <v>0</v>
      </c>
      <c r="I49" s="64">
        <f>Input!$FG$39</f>
        <v>0</v>
      </c>
      <c r="J49" s="64">
        <f>Input!$FH$39</f>
        <v>0</v>
      </c>
      <c r="K49" s="64">
        <f>Input!$FI$39</f>
        <v>0</v>
      </c>
      <c r="L49" s="65">
        <f t="shared" si="4"/>
        <v>0</v>
      </c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>
        <f>Input!$FJ$39</f>
        <v>0</v>
      </c>
      <c r="G50" s="64">
        <f>Input!$FK$39</f>
        <v>0</v>
      </c>
      <c r="H50" s="64">
        <f>Input!$FL$39</f>
        <v>0</v>
      </c>
      <c r="I50" s="64">
        <f>Input!$FM$39</f>
        <v>0</v>
      </c>
      <c r="J50" s="64">
        <f>Input!$FN$39</f>
        <v>0</v>
      </c>
      <c r="K50" s="64">
        <f>Input!$FO$39</f>
        <v>0</v>
      </c>
      <c r="L50" s="65">
        <f t="shared" si="4"/>
        <v>0</v>
      </c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s="79" customFormat="1" ht="15.75" customHeight="1">
      <c r="A51" s="76"/>
      <c r="B51" s="374" t="s">
        <v>504</v>
      </c>
      <c r="C51" s="78"/>
      <c r="D51" s="78"/>
      <c r="E51" s="20"/>
      <c r="F51" s="64">
        <f>Input!$FP$39</f>
        <v>0</v>
      </c>
      <c r="G51" s="64">
        <f>Input!$FQ$39</f>
        <v>0</v>
      </c>
      <c r="H51" s="64">
        <f>Input!$FR$39</f>
        <v>0</v>
      </c>
      <c r="I51" s="64">
        <f>Input!$FS$39</f>
        <v>0</v>
      </c>
      <c r="J51" s="64">
        <f>Input!$FT$39</f>
        <v>0</v>
      </c>
      <c r="K51" s="64">
        <f>Input!$FU$39</f>
        <v>0</v>
      </c>
      <c r="L51" s="65">
        <f t="shared" si="4"/>
        <v>0</v>
      </c>
      <c r="N51" s="102"/>
      <c r="P51" s="103"/>
      <c r="Q51" s="104"/>
      <c r="R51" s="104"/>
      <c r="S51" s="104"/>
      <c r="T51" s="105"/>
      <c r="U51" s="106"/>
      <c r="V51" s="107"/>
      <c r="W51" s="104"/>
      <c r="X51" s="108"/>
      <c r="Y51" s="109"/>
      <c r="Z51" s="110"/>
      <c r="AB51" s="83"/>
    </row>
    <row r="52" spans="1:28" s="79" customFormat="1" ht="15.75" customHeight="1">
      <c r="A52" s="76"/>
      <c r="B52" s="374" t="s">
        <v>505</v>
      </c>
      <c r="C52" s="78"/>
      <c r="D52" s="78"/>
      <c r="E52" s="20"/>
      <c r="F52" s="64">
        <f>Input!$FV$39</f>
        <v>0</v>
      </c>
      <c r="G52" s="64">
        <f>Input!$FW$39</f>
        <v>0</v>
      </c>
      <c r="H52" s="64">
        <f>Input!$FX$39</f>
        <v>0</v>
      </c>
      <c r="I52" s="64">
        <f>Input!$FY$39</f>
        <v>0</v>
      </c>
      <c r="J52" s="64">
        <f>Input!$FZ$39</f>
        <v>0</v>
      </c>
      <c r="K52" s="64">
        <f>Input!$GA$39</f>
        <v>0</v>
      </c>
      <c r="L52" s="65">
        <f t="shared" si="4"/>
        <v>0</v>
      </c>
      <c r="N52" s="102"/>
      <c r="P52" s="103"/>
      <c r="Q52" s="104"/>
      <c r="R52" s="104"/>
      <c r="S52" s="104"/>
      <c r="T52" s="105"/>
      <c r="U52" s="106"/>
      <c r="V52" s="107"/>
      <c r="W52" s="104"/>
      <c r="X52" s="108"/>
      <c r="Y52" s="109"/>
      <c r="Z52" s="110"/>
      <c r="AB52" s="83"/>
    </row>
    <row r="53" spans="1:28" s="79" customFormat="1" ht="15.75" customHeight="1">
      <c r="A53" s="76"/>
      <c r="B53" s="55" t="s">
        <v>360</v>
      </c>
      <c r="C53" s="78"/>
      <c r="D53" s="78"/>
      <c r="E53" s="20"/>
      <c r="F53" s="64">
        <f>Input!$GB$39</f>
        <v>0</v>
      </c>
      <c r="G53" s="64">
        <f>Input!$GC$39</f>
        <v>0</v>
      </c>
      <c r="H53" s="64">
        <f>Input!$GD$39</f>
        <v>0</v>
      </c>
      <c r="I53" s="64">
        <f>Input!$GE$39</f>
        <v>0</v>
      </c>
      <c r="J53" s="64">
        <f>Input!$GF$39</f>
        <v>0</v>
      </c>
      <c r="K53" s="64">
        <f>Input!$GG$39</f>
        <v>0</v>
      </c>
      <c r="L53" s="65">
        <f t="shared" si="4"/>
        <v>0</v>
      </c>
      <c r="N53" s="102"/>
      <c r="P53" s="103"/>
      <c r="Q53" s="104"/>
      <c r="R53" s="104"/>
      <c r="S53" s="104"/>
      <c r="T53" s="105"/>
      <c r="U53" s="106"/>
      <c r="V53" s="107"/>
      <c r="W53" s="104"/>
      <c r="X53" s="108"/>
      <c r="Y53" s="109"/>
      <c r="Z53" s="110"/>
      <c r="AB53" s="83"/>
    </row>
    <row r="54" spans="1:28" s="79" customFormat="1" ht="15.75" customHeight="1">
      <c r="A54" s="76"/>
      <c r="B54" s="55" t="s">
        <v>361</v>
      </c>
      <c r="C54" s="78"/>
      <c r="D54" s="78"/>
      <c r="E54" s="20"/>
      <c r="F54" s="64">
        <f>Input!$GH$39</f>
        <v>0</v>
      </c>
      <c r="G54" s="64">
        <f>Input!$GI$39</f>
        <v>0</v>
      </c>
      <c r="H54" s="64">
        <f>Input!$GJ$39</f>
        <v>0</v>
      </c>
      <c r="I54" s="64">
        <f>Input!$GK$39</f>
        <v>0</v>
      </c>
      <c r="J54" s="64">
        <f>Input!$GL$39</f>
        <v>0</v>
      </c>
      <c r="K54" s="64">
        <f>Input!$GM$39</f>
        <v>0</v>
      </c>
      <c r="L54" s="65">
        <f t="shared" si="4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55" t="s">
        <v>362</v>
      </c>
      <c r="C55" s="78"/>
      <c r="D55" s="78"/>
      <c r="E55" s="20"/>
      <c r="F55" s="64">
        <f>Input!$GN$39</f>
        <v>0</v>
      </c>
      <c r="G55" s="64">
        <f>Input!$GO$39</f>
        <v>0</v>
      </c>
      <c r="H55" s="64">
        <f>Input!$GP$39</f>
        <v>0</v>
      </c>
      <c r="I55" s="64">
        <f>Input!$GQ$39</f>
        <v>0</v>
      </c>
      <c r="J55" s="64">
        <f>Input!$GR$39</f>
        <v>0</v>
      </c>
      <c r="K55" s="64">
        <f>Input!$GS$39</f>
        <v>0</v>
      </c>
      <c r="L55" s="65">
        <f t="shared" si="4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>
        <f>SUM(F46:F55)</f>
        <v>0</v>
      </c>
      <c r="G56" s="86">
        <f t="shared" ref="G56:L56" si="5">SUM(G46:G55)</f>
        <v>0</v>
      </c>
      <c r="H56" s="86">
        <f t="shared" si="5"/>
        <v>0</v>
      </c>
      <c r="I56" s="86">
        <f t="shared" si="5"/>
        <v>0</v>
      </c>
      <c r="J56" s="86">
        <f t="shared" si="5"/>
        <v>0</v>
      </c>
      <c r="K56" s="86">
        <f t="shared" si="5"/>
        <v>0</v>
      </c>
      <c r="L56" s="86">
        <f t="shared" si="5"/>
        <v>0</v>
      </c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SUM(AB46:AB50)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6">F56+F43</f>
        <v>0</v>
      </c>
      <c r="G63" s="114">
        <f t="shared" si="6"/>
        <v>0</v>
      </c>
      <c r="H63" s="114">
        <f t="shared" si="6"/>
        <v>0</v>
      </c>
      <c r="I63" s="114">
        <f t="shared" si="6"/>
        <v>0</v>
      </c>
      <c r="J63" s="114">
        <f t="shared" si="6"/>
        <v>0</v>
      </c>
      <c r="K63" s="114">
        <f t="shared" si="6"/>
        <v>0</v>
      </c>
      <c r="L63" s="114">
        <f t="shared" si="6"/>
        <v>0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SUM(K8:K9)+SUM(K12:K16)+L18+L19</f>
        <v>0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512">
        <f>Input!E39+Input!GT39+Input!GU39+Input!GV39</f>
        <v>1883100</v>
      </c>
      <c r="N65" s="20"/>
    </row>
    <row r="66" spans="1:14" ht="15.75" customHeight="1">
      <c r="G66" s="512">
        <f>G28+G23</f>
        <v>0</v>
      </c>
      <c r="H66" s="512">
        <f>H28+H23</f>
        <v>0</v>
      </c>
      <c r="L66" s="191">
        <f>SUM(L63:L65)</f>
        <v>1883100</v>
      </c>
    </row>
    <row r="67" spans="1:14" ht="15.75" customHeight="1">
      <c r="H67" s="512">
        <f>H66+G66</f>
        <v>0</v>
      </c>
    </row>
    <row r="69" spans="1:14" ht="15.75" customHeight="1">
      <c r="L69" s="3" t="str">
        <f>IF(L66&lt;&gt;(Input!$D$39),"Error","Input Balanced")</f>
        <v>Input Balanced</v>
      </c>
    </row>
  </sheetData>
  <mergeCells count="3">
    <mergeCell ref="B6:L6"/>
    <mergeCell ref="H10:J10"/>
    <mergeCell ref="F20:J20"/>
  </mergeCells>
  <conditionalFormatting sqref="O27:O28">
    <cfRule type="expression" dxfId="5" priority="2">
      <formula>$O$28&lt;&gt;0</formula>
    </cfRule>
  </conditionalFormatting>
  <conditionalFormatting sqref="H10:J10">
    <cfRule type="expression" dxfId="4" priority="1">
      <formula>$O$10&lt;&gt;0</formula>
    </cfRule>
  </conditionalFormatting>
  <conditionalFormatting sqref="F20:J20">
    <cfRule type="expression" dxfId="3" priority="3">
      <formula>OR($S$17&lt;&gt;0,$S$43&lt;&gt;0,$S$56&lt;&gt;0)</formula>
    </cfRule>
  </conditionalFormatting>
  <hyperlinks>
    <hyperlink ref="L1" location="Index!A1" display="Return to Index" xr:uid="{00000000-0004-0000-1C00-000000000000}"/>
  </hyperlinks>
  <printOptions horizontalCentered="1"/>
  <pageMargins left="0.25" right="0.25" top="0.25" bottom="0.25" header="0.5" footer="0.5"/>
  <pageSetup scale="57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showGridLines="0" zoomScale="90" zoomScaleNormal="90" workbookViewId="0">
      <selection activeCell="E3" sqref="E3"/>
    </sheetView>
  </sheetViews>
  <sheetFormatPr defaultRowHeight="12.75"/>
  <cols>
    <col min="2" max="2" width="7.28515625" style="135" customWidth="1"/>
    <col min="3" max="3" width="60.28515625" customWidth="1"/>
    <col min="4" max="4" width="18.140625" customWidth="1"/>
    <col min="5" max="5" width="15.42578125" customWidth="1"/>
    <col min="6" max="6" width="19.42578125" customWidth="1"/>
    <col min="7" max="7" width="20.5703125" customWidth="1"/>
    <col min="11" max="11" width="3.5703125" customWidth="1"/>
  </cols>
  <sheetData>
    <row r="1" spans="1:10" ht="13.5" thickBot="1">
      <c r="E1" s="158" t="s">
        <v>355</v>
      </c>
      <c r="I1" s="258" t="s">
        <v>396</v>
      </c>
    </row>
    <row r="2" spans="1:10" ht="13.5" customHeight="1">
      <c r="E2" s="158" t="s">
        <v>738</v>
      </c>
    </row>
    <row r="3" spans="1:10" ht="13.5" customHeight="1">
      <c r="E3" s="553" t="s">
        <v>864</v>
      </c>
    </row>
    <row r="4" spans="1:10" ht="13.5" customHeight="1">
      <c r="E4" s="158"/>
    </row>
    <row r="5" spans="1:10" ht="30" customHeight="1">
      <c r="A5" t="s">
        <v>506</v>
      </c>
      <c r="D5" s="655" t="s">
        <v>507</v>
      </c>
      <c r="E5" s="656"/>
      <c r="F5" s="657" t="s">
        <v>508</v>
      </c>
      <c r="G5" s="658"/>
    </row>
    <row r="6" spans="1:10" s="377" customFormat="1" ht="39.75" customHeight="1">
      <c r="A6" s="375" t="s">
        <v>394</v>
      </c>
      <c r="B6" s="375"/>
      <c r="C6" s="375" t="s">
        <v>509</v>
      </c>
      <c r="D6" s="376" t="s">
        <v>510</v>
      </c>
      <c r="E6" s="376" t="s">
        <v>511</v>
      </c>
      <c r="F6" s="376" t="s">
        <v>844</v>
      </c>
      <c r="G6" s="376" t="s">
        <v>512</v>
      </c>
    </row>
    <row r="7" spans="1:10">
      <c r="A7" s="408">
        <v>30</v>
      </c>
      <c r="B7" s="162" t="str">
        <f>SWM!$B$1</f>
        <v>The University of Texas Southwestern Medical Center</v>
      </c>
      <c r="C7" s="378"/>
      <c r="D7" s="379">
        <f>SWM!$L$15</f>
        <v>27766647</v>
      </c>
      <c r="E7" s="379">
        <f>SWM!$L$16</f>
        <v>0</v>
      </c>
      <c r="F7" s="379">
        <f>Input!$GU$11</f>
        <v>405318727</v>
      </c>
      <c r="G7" s="379">
        <f>Input!$GV$11</f>
        <v>1781794043</v>
      </c>
    </row>
    <row r="8" spans="1:10" ht="14.25">
      <c r="A8" s="408">
        <v>104952</v>
      </c>
      <c r="B8" s="162" t="str">
        <f>MBG!$B$1</f>
        <v>The University of Texas Medical Branch at Galveston</v>
      </c>
      <c r="C8" s="378"/>
      <c r="D8" s="380">
        <f>MBG!$L$15</f>
        <v>0</v>
      </c>
      <c r="E8" s="380">
        <f>MBG!$L$16</f>
        <v>0</v>
      </c>
      <c r="F8" s="381">
        <f>Input!$GU$12</f>
        <v>113626354</v>
      </c>
      <c r="G8" s="381">
        <f>Input!$GV$12</f>
        <v>839127333</v>
      </c>
    </row>
    <row r="9" spans="1:10" ht="14.25">
      <c r="A9" s="408">
        <v>11618</v>
      </c>
      <c r="B9" s="162" t="str">
        <f>HSH!$B$1</f>
        <v>The University of Texas Health Science Center at Houston</v>
      </c>
      <c r="C9" s="378"/>
      <c r="D9" s="380">
        <f>HSH!$L$15</f>
        <v>0</v>
      </c>
      <c r="E9" s="380">
        <f>HSH!$L$16</f>
        <v>0</v>
      </c>
      <c r="F9" s="381">
        <f>Input!$GU$13</f>
        <v>207786043</v>
      </c>
      <c r="G9" s="381">
        <f>Input!$GV$13</f>
        <v>1675228022</v>
      </c>
    </row>
    <row r="10" spans="1:10" ht="14.25">
      <c r="A10" s="408">
        <v>40</v>
      </c>
      <c r="B10" s="162" t="str">
        <f>HSSA!$B$1</f>
        <v>The University of Texas Health Science Center at San Antonio</v>
      </c>
      <c r="C10" s="378"/>
      <c r="D10" s="380">
        <f>HSSA!$L$15</f>
        <v>10781044</v>
      </c>
      <c r="E10" s="380">
        <f>HSSA!$L$16</f>
        <v>0</v>
      </c>
      <c r="F10" s="500">
        <f>Input!$GU$14</f>
        <v>154549731</v>
      </c>
      <c r="G10" s="500">
        <f>Input!$GV$14</f>
        <v>930077194</v>
      </c>
      <c r="H10" s="501"/>
      <c r="I10" s="502"/>
      <c r="J10" s="502"/>
    </row>
    <row r="11" spans="1:10" ht="14.25">
      <c r="A11" s="408">
        <v>25554</v>
      </c>
      <c r="B11" s="162" t="str">
        <f>MDA!$B$1</f>
        <v>The University of Texas M.D. Anderson Cancer Center</v>
      </c>
      <c r="C11" s="378"/>
      <c r="D11" s="380">
        <f>MDA!$L$15</f>
        <v>0</v>
      </c>
      <c r="E11" s="380">
        <f>MDA!$L$16</f>
        <v>0</v>
      </c>
      <c r="F11" s="381">
        <f>Input!$GU$15</f>
        <v>870649861</v>
      </c>
      <c r="G11" s="381">
        <f>Input!$GV$15</f>
        <v>855056671</v>
      </c>
    </row>
    <row r="12" spans="1:10" ht="14.25">
      <c r="A12" s="408">
        <v>404</v>
      </c>
      <c r="B12" s="162" t="str">
        <f>THC!$B$1</f>
        <v>The University of Texas Health Science Center at Tyler</v>
      </c>
      <c r="C12" s="378"/>
      <c r="D12" s="380">
        <f>THC!$L$15</f>
        <v>0</v>
      </c>
      <c r="E12" s="380">
        <f>THC!$L$16</f>
        <v>0</v>
      </c>
      <c r="F12" s="381">
        <f>Input!$GU$16</f>
        <v>18792417</v>
      </c>
      <c r="G12" s="381">
        <f>Input!$GV$16</f>
        <v>147565330</v>
      </c>
    </row>
    <row r="13" spans="1:10" ht="14.25">
      <c r="A13" s="408">
        <v>89</v>
      </c>
      <c r="B13" s="162" t="str">
        <f>TAMHSC!$B$1</f>
        <v>Texas A&amp;M University System Health Science Center</v>
      </c>
      <c r="C13" s="378"/>
      <c r="D13" s="380">
        <f>TAMHSC!$L$15</f>
        <v>62140714</v>
      </c>
      <c r="E13" s="380">
        <f>TAMHSC!$L$16</f>
        <v>5282408</v>
      </c>
      <c r="F13" s="381">
        <f>Input!$GU$17</f>
        <v>210530087</v>
      </c>
      <c r="G13" s="381">
        <f>Input!$GV$17</f>
        <v>431835679</v>
      </c>
    </row>
    <row r="14" spans="1:10" ht="14.25">
      <c r="A14" s="408">
        <v>130</v>
      </c>
      <c r="B14" s="162" t="str">
        <f>UNTHSC1!$B$1</f>
        <v>University of North Texas Health Science Center at Fort Worth (Less PM)</v>
      </c>
      <c r="C14" s="378"/>
      <c r="D14" s="410">
        <v>0</v>
      </c>
      <c r="E14" s="380">
        <f>UNTHSC1!$L$16</f>
        <v>0</v>
      </c>
      <c r="F14" s="381">
        <f>Input!$GU$18</f>
        <v>36702494</v>
      </c>
      <c r="G14" s="381">
        <f>Input!$GV$18</f>
        <v>233992434</v>
      </c>
    </row>
    <row r="15" spans="1:10" ht="14.25">
      <c r="A15" s="343">
        <v>412</v>
      </c>
      <c r="B15" s="162" t="s">
        <v>338</v>
      </c>
      <c r="C15" s="378"/>
      <c r="D15" s="380">
        <f>TTUHSC!$L$15</f>
        <v>0</v>
      </c>
      <c r="E15" s="380">
        <f>TTUHSC!$L$16</f>
        <v>0</v>
      </c>
      <c r="F15" s="381">
        <f>Input!$GU$19</f>
        <v>39281787</v>
      </c>
      <c r="G15" s="632">
        <f>Input!$GV$19</f>
        <v>555916501</v>
      </c>
    </row>
    <row r="16" spans="1:10" ht="14.25">
      <c r="A16" s="408">
        <v>862</v>
      </c>
      <c r="B16" s="162" t="str">
        <f>TTUHSCEP!$B$1</f>
        <v>Texas Tech University Health Sciences Center at El Paso</v>
      </c>
      <c r="C16" s="378"/>
      <c r="D16" s="380">
        <f>TTUHSCEP!$L$15</f>
        <v>0</v>
      </c>
      <c r="E16" s="380">
        <f>TTUHSCEP!$L$16</f>
        <v>0</v>
      </c>
      <c r="F16" s="381">
        <f>Input!$GU$20</f>
        <v>9398939</v>
      </c>
      <c r="G16" s="381">
        <f>Input!$GV$20</f>
        <v>242865874</v>
      </c>
    </row>
    <row r="17" spans="1:7" ht="15" customHeight="1">
      <c r="A17" s="203">
        <v>203599</v>
      </c>
      <c r="B17" s="162" t="s">
        <v>571</v>
      </c>
      <c r="C17" s="378"/>
      <c r="D17" s="380">
        <f>RGVM!$L$15</f>
        <v>0</v>
      </c>
      <c r="E17" s="380">
        <f>RGVM!$L$16</f>
        <v>0</v>
      </c>
      <c r="F17" s="381">
        <f>Input!$GU$21</f>
        <v>20221471</v>
      </c>
      <c r="G17" s="381">
        <f>Input!$GV$21</f>
        <v>120290442</v>
      </c>
    </row>
    <row r="18" spans="1:7" ht="15" customHeight="1">
      <c r="A18" s="408">
        <v>203658</v>
      </c>
      <c r="B18" s="162" t="s">
        <v>570</v>
      </c>
      <c r="C18" s="378"/>
      <c r="D18" s="380">
        <f>AUSM!$L$15</f>
        <v>589693</v>
      </c>
      <c r="E18" s="380">
        <f>AUSM!$L$16</f>
        <v>0</v>
      </c>
      <c r="F18" s="381">
        <f>Input!$GU$22</f>
        <v>30343857</v>
      </c>
      <c r="G18" s="381">
        <f>Input!$GV$22</f>
        <v>204629580</v>
      </c>
    </row>
    <row r="19" spans="1:7" ht="15" customHeight="1">
      <c r="A19" s="408">
        <v>203652</v>
      </c>
      <c r="B19" s="162" t="s">
        <v>708</v>
      </c>
      <c r="C19" s="378"/>
      <c r="D19" s="380">
        <f>UHM!$L$15</f>
        <v>0</v>
      </c>
      <c r="E19" s="380">
        <f>UHM!$L$16</f>
        <v>0</v>
      </c>
      <c r="F19" s="381">
        <f>Input!$GU$23</f>
        <v>222907</v>
      </c>
      <c r="G19" s="381">
        <f>Input!$GV$23</f>
        <v>9641823</v>
      </c>
    </row>
    <row r="20" spans="1:7" ht="15" customHeight="1">
      <c r="A20" s="408"/>
      <c r="B20" s="162"/>
      <c r="C20" s="378"/>
      <c r="D20" s="380"/>
      <c r="E20" s="380"/>
      <c r="F20" s="381"/>
      <c r="G20" s="381"/>
    </row>
    <row r="21" spans="1:7" ht="15" customHeight="1">
      <c r="A21" s="408"/>
      <c r="B21" s="162"/>
      <c r="C21" s="378"/>
      <c r="D21" s="380"/>
      <c r="E21" s="380"/>
      <c r="F21" s="381"/>
      <c r="G21" s="381"/>
    </row>
    <row r="22" spans="1:7" ht="15" customHeight="1">
      <c r="A22" s="408"/>
      <c r="B22" s="162"/>
      <c r="C22" s="378"/>
      <c r="D22" s="380"/>
      <c r="E22" s="380"/>
      <c r="F22" s="381"/>
      <c r="G22" s="381"/>
    </row>
    <row r="23" spans="1:7" ht="14.25">
      <c r="A23" s="203"/>
      <c r="B23" s="162"/>
      <c r="C23" s="378"/>
      <c r="D23" s="380"/>
      <c r="E23" s="380"/>
      <c r="F23" s="381"/>
      <c r="G23" s="381"/>
    </row>
    <row r="24" spans="1:7" ht="15" thickBot="1">
      <c r="A24" s="382"/>
      <c r="B24" s="383"/>
      <c r="C24" s="384" t="s">
        <v>513</v>
      </c>
      <c r="D24" s="385">
        <f>SUM(D7:D23)</f>
        <v>101278098</v>
      </c>
      <c r="E24" s="385">
        <f>SUM(E7:E23)</f>
        <v>5282408</v>
      </c>
      <c r="F24" s="385">
        <f>SUM(F7:F23)</f>
        <v>2117424675</v>
      </c>
      <c r="G24" s="385">
        <f>SUM(G7:G23)</f>
        <v>8028020926</v>
      </c>
    </row>
    <row r="25" spans="1:7" ht="13.5" thickTop="1"/>
    <row r="26" spans="1:7">
      <c r="B26">
        <f>COUNTA(B7:B23)</f>
        <v>13</v>
      </c>
    </row>
    <row r="28" spans="1:7">
      <c r="B28" s="135" t="s">
        <v>732</v>
      </c>
    </row>
    <row r="29" spans="1:7">
      <c r="D29" s="135" t="str">
        <f>IF(D24&lt;&gt;(Input!L27-UNTHSC1!$L$15),"Error","Balanced")</f>
        <v>Balanced</v>
      </c>
      <c r="E29" s="135" t="str">
        <f>IF(E24&lt;&gt;Input!M27,"Error","Balanced")</f>
        <v>Balanced</v>
      </c>
      <c r="F29" s="135" t="str">
        <f>IF(F24&lt;&gt;(Input!GU27),"Error","Balanced")</f>
        <v>Balanced</v>
      </c>
      <c r="G29" s="135" t="str">
        <f>IF(G24&lt;&gt;(Input!GV27),"Error","Balanced")</f>
        <v>Balanced</v>
      </c>
    </row>
    <row r="32" spans="1:7">
      <c r="D32" s="389">
        <f>D24-D37</f>
        <v>0</v>
      </c>
      <c r="E32" s="389">
        <f>E24-E37</f>
        <v>0</v>
      </c>
      <c r="F32" s="389">
        <f>F24-F37</f>
        <v>0</v>
      </c>
      <c r="G32" s="389">
        <f>G24-G37</f>
        <v>0</v>
      </c>
    </row>
    <row r="36" spans="1:7">
      <c r="C36" t="s">
        <v>840</v>
      </c>
    </row>
    <row r="37" spans="1:7">
      <c r="C37" s="631">
        <v>44188</v>
      </c>
      <c r="D37">
        <v>101278098</v>
      </c>
      <c r="E37">
        <v>5282408</v>
      </c>
      <c r="F37">
        <v>2117424675</v>
      </c>
      <c r="G37">
        <v>8028020926</v>
      </c>
    </row>
    <row r="42" spans="1:7" ht="14.25">
      <c r="A42">
        <v>103606</v>
      </c>
      <c r="B42" s="162" t="s">
        <v>712</v>
      </c>
      <c r="C42" s="378"/>
      <c r="D42" s="380">
        <f>SHMNF!$L$15</f>
        <v>0</v>
      </c>
      <c r="E42" s="380">
        <f>SHMNF!$L$16</f>
        <v>0</v>
      </c>
      <c r="F42" s="381">
        <f>Input!$GU$37</f>
        <v>114340</v>
      </c>
      <c r="G42" s="381">
        <f>Input!$GV$37</f>
        <v>10358962</v>
      </c>
    </row>
  </sheetData>
  <mergeCells count="2">
    <mergeCell ref="D5:E5"/>
    <mergeCell ref="F5:G5"/>
  </mergeCells>
  <hyperlinks>
    <hyperlink ref="I1" location="Index!A1" display="Return to Index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  <pageSetUpPr fitToPage="1"/>
  </sheetPr>
  <dimension ref="A1:AB66"/>
  <sheetViews>
    <sheetView showGridLines="0" workbookViewId="0"/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21.5703125" style="6" customWidth="1"/>
    <col min="6" max="6" width="16" style="6" customWidth="1"/>
    <col min="7" max="7" width="18.42578125" style="6" customWidth="1"/>
    <col min="8" max="8" width="17.42578125" style="6" customWidth="1"/>
    <col min="9" max="9" width="18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4.42578125" style="6" customWidth="1"/>
    <col min="15" max="15" width="19.7109375" style="9" customWidth="1"/>
    <col min="16" max="16" width="21.140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354</v>
      </c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258" t="s">
        <v>396</v>
      </c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/>
      <c r="L8" s="23"/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/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7</v>
      </c>
      <c r="C10" s="28"/>
      <c r="D10" s="21"/>
      <c r="E10" s="21"/>
      <c r="F10" s="9"/>
      <c r="G10" s="157"/>
      <c r="H10" s="678" t="str">
        <f>IF(O10&lt;&gt;0,"Out of Balance with SRECNA","")</f>
        <v/>
      </c>
      <c r="I10" s="678"/>
      <c r="J10" s="679"/>
      <c r="K10" s="31"/>
      <c r="L10" s="32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3"/>
      <c r="L11" s="26"/>
      <c r="N11" s="17"/>
      <c r="O11" s="95"/>
      <c r="P11" s="34"/>
      <c r="Q11" s="34"/>
      <c r="R11" s="34"/>
      <c r="S11" s="34"/>
      <c r="T11" s="35"/>
      <c r="AB11" s="24">
        <f t="shared" ref="AB11:AB12" si="0"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6"/>
      <c r="L12" s="26"/>
      <c r="N12" s="37"/>
      <c r="O12" s="19"/>
      <c r="P12" s="19"/>
      <c r="Q12" s="19"/>
      <c r="R12" s="19"/>
      <c r="S12" s="19"/>
      <c r="T12" s="19"/>
      <c r="AB12" s="24">
        <f t="shared" si="0"/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3"/>
      <c r="L13" s="36"/>
      <c r="N13" s="37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3"/>
      <c r="L14" s="36"/>
      <c r="N14" s="17"/>
      <c r="O14" s="28"/>
      <c r="P14" s="19"/>
      <c r="Q14" s="19"/>
      <c r="R14" s="19"/>
      <c r="S14" s="19"/>
      <c r="T14" s="39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460" t="s">
        <v>578</v>
      </c>
      <c r="C15" s="21"/>
      <c r="D15" s="21"/>
      <c r="E15" s="21"/>
      <c r="F15" s="21"/>
      <c r="G15" s="21"/>
      <c r="H15" s="21"/>
      <c r="I15" s="21"/>
      <c r="J15" s="21"/>
      <c r="K15" s="40"/>
      <c r="L15" s="36"/>
      <c r="N15" s="19"/>
      <c r="O15" s="19"/>
      <c r="P15" s="19"/>
      <c r="Q15" s="19"/>
      <c r="R15" s="19"/>
      <c r="S15" s="19"/>
      <c r="T15" s="19"/>
      <c r="U15" s="19"/>
      <c r="V15" s="19"/>
      <c r="W15" s="41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672</v>
      </c>
      <c r="C16" s="21"/>
      <c r="D16" s="21"/>
      <c r="E16" s="21"/>
      <c r="F16" s="21"/>
      <c r="G16" s="21"/>
      <c r="H16" s="21"/>
      <c r="I16" s="21"/>
      <c r="J16" s="21"/>
      <c r="K16" s="40"/>
      <c r="L16" s="36"/>
      <c r="N16" s="28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3" t="s">
        <v>11</v>
      </c>
      <c r="C17" s="44"/>
      <c r="D17" s="44"/>
      <c r="E17" s="44"/>
      <c r="F17" s="44"/>
      <c r="G17" s="44"/>
      <c r="H17" s="44"/>
      <c r="I17" s="44"/>
      <c r="J17" s="44"/>
      <c r="K17" s="45"/>
      <c r="L17" s="46"/>
      <c r="N17" s="47"/>
      <c r="O17" s="48"/>
      <c r="P17" s="48"/>
      <c r="Q17" s="48"/>
      <c r="R17" s="49"/>
      <c r="S17" s="50">
        <f>L17-INT(L17)</f>
        <v>0</v>
      </c>
      <c r="T17" s="49">
        <v>0</v>
      </c>
      <c r="U17" s="48">
        <v>0</v>
      </c>
      <c r="V17" s="48">
        <v>0</v>
      </c>
      <c r="W17" s="48"/>
      <c r="X17" s="48"/>
      <c r="Y17" s="51"/>
      <c r="Z17" s="41"/>
      <c r="AA17" s="19"/>
      <c r="AB17" s="44" t="e">
        <f>#REF!+#REF!+#REF!+#REF!</f>
        <v>#REF!</v>
      </c>
    </row>
    <row r="18" spans="1:28" s="6" customFormat="1" ht="15.75" customHeight="1">
      <c r="A18" s="1"/>
      <c r="B18" s="436" t="s">
        <v>665</v>
      </c>
      <c r="C18" s="37"/>
      <c r="D18" s="37"/>
      <c r="E18" s="37"/>
      <c r="F18" s="37"/>
      <c r="G18" s="37"/>
      <c r="H18" s="37"/>
      <c r="I18" s="37"/>
      <c r="J18" s="37"/>
      <c r="K18" s="182"/>
      <c r="L18" s="370"/>
      <c r="N18" s="371"/>
      <c r="O18" s="372"/>
      <c r="P18" s="372"/>
      <c r="Q18" s="372"/>
      <c r="R18" s="139"/>
      <c r="S18" s="373"/>
    </row>
    <row r="19" spans="1:28" s="6" customFormat="1" ht="15.75" customHeight="1">
      <c r="A19" s="1"/>
      <c r="B19" s="436" t="s">
        <v>666</v>
      </c>
      <c r="C19" s="37"/>
      <c r="D19" s="37"/>
      <c r="E19" s="37"/>
      <c r="F19" s="37"/>
      <c r="G19" s="37"/>
      <c r="H19" s="37"/>
      <c r="I19" s="37"/>
      <c r="J19" s="37"/>
      <c r="K19" s="182"/>
      <c r="L19" s="370"/>
      <c r="N19" s="371"/>
      <c r="O19" s="372"/>
      <c r="P19" s="372"/>
      <c r="Q19" s="372"/>
      <c r="R19" s="139"/>
      <c r="S19" s="373"/>
    </row>
    <row r="20" spans="1:28" ht="15.75" customHeight="1">
      <c r="C20" s="38"/>
      <c r="D20" s="38"/>
      <c r="E20" s="38"/>
      <c r="F20" s="680" t="str">
        <f>IF(OR(S17&lt;&gt;0,S43&lt;&gt;0,S56&lt;&gt;0),"Do not Enter Cents - Whole Dollars Only","")</f>
        <v/>
      </c>
      <c r="G20" s="680"/>
      <c r="H20" s="680"/>
      <c r="I20" s="680"/>
      <c r="J20" s="680"/>
      <c r="K20" s="38"/>
      <c r="L20" s="38"/>
      <c r="N20" s="47"/>
      <c r="O20" s="48"/>
      <c r="P20" s="48"/>
      <c r="Q20" s="48"/>
      <c r="R20" s="49"/>
      <c r="S20" s="52"/>
      <c r="T20" s="49"/>
      <c r="U20" s="48"/>
      <c r="V20" s="48"/>
      <c r="W20" s="48"/>
      <c r="X20" s="48"/>
      <c r="Y20" s="51"/>
      <c r="Z20" s="41"/>
      <c r="AA20" s="19"/>
    </row>
    <row r="21" spans="1:28" ht="33" customHeight="1">
      <c r="B21" s="14" t="s">
        <v>12</v>
      </c>
      <c r="C21" s="53"/>
      <c r="D21" s="53"/>
      <c r="E21" s="53"/>
      <c r="F21" s="54" t="s">
        <v>13</v>
      </c>
      <c r="G21" s="54" t="s">
        <v>14</v>
      </c>
      <c r="H21" s="54" t="s">
        <v>15</v>
      </c>
      <c r="I21" s="54" t="s">
        <v>16</v>
      </c>
      <c r="J21" s="459" t="s">
        <v>574</v>
      </c>
      <c r="K21" s="459" t="s">
        <v>575</v>
      </c>
      <c r="L21" s="54" t="s">
        <v>19</v>
      </c>
      <c r="N21" s="47"/>
      <c r="O21" s="48"/>
      <c r="P21" s="48"/>
      <c r="Q21" s="48"/>
      <c r="R21" s="49"/>
      <c r="S21" s="52"/>
      <c r="T21" s="49"/>
      <c r="U21" s="48"/>
      <c r="V21" s="48"/>
      <c r="W21" s="48"/>
      <c r="X21" s="48"/>
      <c r="Y21" s="51"/>
      <c r="Z21" s="41"/>
      <c r="AA21" s="19"/>
    </row>
    <row r="22" spans="1:28" ht="15.75" customHeight="1">
      <c r="B22" s="55" t="s">
        <v>20</v>
      </c>
      <c r="C22" s="21"/>
      <c r="D22" s="21"/>
      <c r="F22" s="56"/>
      <c r="G22" s="56"/>
      <c r="H22" s="56"/>
      <c r="I22" s="56"/>
      <c r="J22" s="56"/>
      <c r="K22" s="56"/>
      <c r="L22" s="57"/>
      <c r="N22" s="58"/>
      <c r="O22" s="59"/>
      <c r="P22" s="60"/>
      <c r="Q22" s="61"/>
      <c r="R22" s="58"/>
      <c r="S22" s="58"/>
      <c r="T22" s="58"/>
      <c r="U22" s="61"/>
      <c r="V22" s="58"/>
      <c r="W22" s="61"/>
      <c r="X22" s="62"/>
      <c r="Y22" s="59"/>
      <c r="Z22" s="61"/>
      <c r="AA22" s="19"/>
      <c r="AB22" s="24">
        <f t="shared" ref="AB22:AB27" si="1">SUM(C22:L22)</f>
        <v>0</v>
      </c>
    </row>
    <row r="23" spans="1:28" ht="15.75" customHeight="1">
      <c r="B23" s="63" t="s">
        <v>21</v>
      </c>
      <c r="C23" s="21"/>
      <c r="D23" s="21"/>
      <c r="F23" s="64"/>
      <c r="G23" s="64"/>
      <c r="H23" s="64"/>
      <c r="I23" s="64"/>
      <c r="J23" s="64"/>
      <c r="K23" s="64"/>
      <c r="L23" s="65"/>
      <c r="N23" s="66"/>
      <c r="O23" s="67"/>
      <c r="P23" s="68"/>
      <c r="Q23" s="69"/>
      <c r="R23" s="70"/>
      <c r="S23" s="70"/>
      <c r="T23" s="70"/>
      <c r="U23" s="69"/>
      <c r="V23" s="71"/>
      <c r="W23" s="61"/>
      <c r="X23" s="62"/>
      <c r="Y23" s="67"/>
      <c r="Z23" s="69"/>
      <c r="AA23" s="19"/>
      <c r="AB23" s="24">
        <f t="shared" si="1"/>
        <v>0</v>
      </c>
    </row>
    <row r="24" spans="1:28" ht="15.75" customHeight="1">
      <c r="B24" s="55" t="s">
        <v>22</v>
      </c>
      <c r="C24" s="21"/>
      <c r="D24" s="21"/>
      <c r="F24" s="64"/>
      <c r="G24" s="64"/>
      <c r="H24" s="64"/>
      <c r="I24" s="64"/>
      <c r="J24" s="64"/>
      <c r="K24" s="64"/>
      <c r="L24" s="65"/>
      <c r="N24" s="66"/>
      <c r="O24" s="67"/>
      <c r="P24" s="72"/>
      <c r="Q24" s="69"/>
      <c r="R24" s="70"/>
      <c r="S24" s="70"/>
      <c r="T24" s="70"/>
      <c r="U24" s="69"/>
      <c r="V24" s="70"/>
      <c r="W24" s="69"/>
      <c r="X24" s="62"/>
      <c r="Y24" s="67"/>
      <c r="Z24" s="69"/>
      <c r="AA24" s="19"/>
      <c r="AB24" s="24">
        <f t="shared" si="1"/>
        <v>0</v>
      </c>
    </row>
    <row r="25" spans="1:28" ht="15.75" customHeight="1">
      <c r="B25" s="55" t="s">
        <v>23</v>
      </c>
      <c r="C25" s="21"/>
      <c r="D25" s="21"/>
      <c r="F25" s="64"/>
      <c r="G25" s="64"/>
      <c r="H25" s="64"/>
      <c r="I25" s="64"/>
      <c r="J25" s="64"/>
      <c r="K25" s="64"/>
      <c r="L25" s="65"/>
      <c r="N25" s="66"/>
      <c r="O25" s="67"/>
      <c r="P25" s="68"/>
      <c r="Q25" s="69"/>
      <c r="R25" s="70"/>
      <c r="S25" s="70"/>
      <c r="T25" s="70"/>
      <c r="U25" s="69"/>
      <c r="V25" s="70"/>
      <c r="W25" s="69"/>
      <c r="X25" s="62"/>
      <c r="Y25" s="67"/>
      <c r="Z25" s="69"/>
      <c r="AA25" s="19"/>
      <c r="AB25" s="24">
        <f t="shared" si="1"/>
        <v>0</v>
      </c>
    </row>
    <row r="26" spans="1:28" ht="15.75" customHeight="1">
      <c r="B26" s="55" t="s">
        <v>24</v>
      </c>
      <c r="C26" s="21"/>
      <c r="D26" s="21"/>
      <c r="F26" s="64"/>
      <c r="G26" s="64"/>
      <c r="H26" s="64"/>
      <c r="I26" s="64"/>
      <c r="J26" s="64"/>
      <c r="K26" s="64"/>
      <c r="L26" s="65"/>
      <c r="N26" s="66"/>
      <c r="O26" s="67"/>
      <c r="P26" s="68"/>
      <c r="Q26" s="69"/>
      <c r="R26" s="70"/>
      <c r="S26" s="70"/>
      <c r="T26" s="70"/>
      <c r="U26" s="69"/>
      <c r="V26" s="70"/>
      <c r="W26" s="69"/>
      <c r="X26" s="62"/>
      <c r="Y26" s="67"/>
      <c r="Z26" s="69"/>
      <c r="AA26" s="19"/>
      <c r="AB26" s="24">
        <f t="shared" si="1"/>
        <v>0</v>
      </c>
    </row>
    <row r="27" spans="1:28" ht="15.75" customHeight="1">
      <c r="B27" s="55" t="s">
        <v>25</v>
      </c>
      <c r="C27" s="21"/>
      <c r="D27" s="21"/>
      <c r="F27" s="64"/>
      <c r="G27" s="64"/>
      <c r="H27" s="64"/>
      <c r="I27" s="64"/>
      <c r="J27" s="64"/>
      <c r="K27" s="64"/>
      <c r="L27" s="65"/>
      <c r="N27" s="66"/>
      <c r="O27" s="73" t="s">
        <v>5</v>
      </c>
      <c r="P27" s="68"/>
      <c r="Q27" s="69"/>
      <c r="R27" s="70"/>
      <c r="S27" s="70"/>
      <c r="T27" s="70"/>
      <c r="U27" s="69"/>
      <c r="V27" s="70"/>
      <c r="W27" s="69"/>
      <c r="X27" s="62"/>
      <c r="Y27" s="67"/>
      <c r="Z27" s="69"/>
      <c r="AA27" s="19"/>
      <c r="AB27" s="24">
        <f t="shared" si="1"/>
        <v>0</v>
      </c>
    </row>
    <row r="28" spans="1:28" ht="15.75" customHeight="1">
      <c r="B28" s="55" t="s">
        <v>26</v>
      </c>
      <c r="C28" s="21"/>
      <c r="D28" s="21"/>
      <c r="F28" s="64"/>
      <c r="G28" s="64"/>
      <c r="H28" s="64"/>
      <c r="I28" s="64"/>
      <c r="J28" s="64"/>
      <c r="K28" s="64"/>
      <c r="L28" s="65"/>
      <c r="N28" s="74" t="str">
        <f>IF(O28&lt;&gt;0,"Out of Balance","Balanced")</f>
        <v>Balanced</v>
      </c>
      <c r="O28" s="75">
        <f>L17-L43</f>
        <v>0</v>
      </c>
      <c r="Q28" s="69"/>
      <c r="R28" s="70"/>
      <c r="S28" s="70"/>
      <c r="T28" s="70"/>
      <c r="U28" s="69"/>
      <c r="V28" s="70"/>
      <c r="W28" s="69"/>
      <c r="X28" s="62"/>
      <c r="Y28" s="67"/>
      <c r="Z28" s="69"/>
      <c r="AA28" s="19"/>
      <c r="AB28" s="24"/>
    </row>
    <row r="29" spans="1:28" ht="15.75" customHeight="1">
      <c r="B29" s="55" t="s">
        <v>27</v>
      </c>
      <c r="C29" s="21"/>
      <c r="D29" s="21"/>
      <c r="F29" s="64"/>
      <c r="G29" s="64"/>
      <c r="H29" s="64"/>
      <c r="I29" s="64"/>
      <c r="J29" s="64"/>
      <c r="K29" s="64"/>
      <c r="L29" s="65"/>
      <c r="N29" s="66"/>
      <c r="O29" s="67"/>
      <c r="P29" s="68"/>
      <c r="Q29" s="69"/>
      <c r="R29" s="70"/>
      <c r="S29" s="70"/>
      <c r="T29" s="70"/>
      <c r="U29" s="69"/>
      <c r="V29" s="70"/>
      <c r="W29" s="69"/>
      <c r="X29" s="62"/>
      <c r="Y29" s="67"/>
      <c r="Z29" s="69"/>
      <c r="AA29" s="19"/>
      <c r="AB29" s="24"/>
    </row>
    <row r="30" spans="1:28" ht="15.75" customHeight="1">
      <c r="B30" s="63" t="s">
        <v>28</v>
      </c>
      <c r="C30" s="21"/>
      <c r="D30" s="21"/>
      <c r="F30" s="64"/>
      <c r="G30" s="64"/>
      <c r="H30" s="64"/>
      <c r="I30" s="64"/>
      <c r="J30" s="64"/>
      <c r="K30" s="64"/>
      <c r="L30" s="65"/>
      <c r="N30" s="66"/>
      <c r="O30" s="67"/>
      <c r="P30" s="68"/>
      <c r="Q30" s="69"/>
      <c r="R30" s="70"/>
      <c r="S30" s="70"/>
      <c r="T30" s="70"/>
      <c r="U30" s="69"/>
      <c r="V30" s="70"/>
      <c r="W30" s="69"/>
      <c r="X30" s="62"/>
      <c r="Y30" s="67"/>
      <c r="Z30" s="69"/>
      <c r="AA30" s="19"/>
      <c r="AB30" s="24"/>
    </row>
    <row r="31" spans="1:28" ht="15.75" customHeight="1">
      <c r="B31" s="63" t="s">
        <v>29</v>
      </c>
      <c r="C31" s="21"/>
      <c r="D31" s="21"/>
      <c r="F31" s="64"/>
      <c r="G31" s="64"/>
      <c r="H31" s="64"/>
      <c r="I31" s="64"/>
      <c r="J31" s="64"/>
      <c r="K31" s="64"/>
      <c r="L31" s="65"/>
      <c r="N31" s="66"/>
      <c r="O31" s="67"/>
      <c r="P31" s="68"/>
      <c r="Q31" s="69"/>
      <c r="R31" s="70"/>
      <c r="S31" s="70"/>
      <c r="T31" s="70"/>
      <c r="U31" s="69"/>
      <c r="V31" s="70"/>
      <c r="W31" s="69"/>
      <c r="X31" s="62"/>
      <c r="Y31" s="67"/>
      <c r="Z31" s="69"/>
      <c r="AA31" s="19"/>
      <c r="AB31" s="24"/>
    </row>
    <row r="32" spans="1:28" ht="15.75" customHeight="1">
      <c r="B32" s="63" t="s">
        <v>30</v>
      </c>
      <c r="C32" s="21"/>
      <c r="D32" s="21"/>
      <c r="F32" s="64"/>
      <c r="G32" s="64"/>
      <c r="H32" s="64"/>
      <c r="I32" s="64"/>
      <c r="J32" s="64"/>
      <c r="K32" s="64"/>
      <c r="L32" s="65"/>
      <c r="N32" s="66"/>
      <c r="O32" s="67"/>
      <c r="P32" s="68"/>
      <c r="Q32" s="69"/>
      <c r="R32" s="70"/>
      <c r="S32" s="70"/>
      <c r="T32" s="70"/>
      <c r="U32" s="69"/>
      <c r="V32" s="70"/>
      <c r="W32" s="69"/>
      <c r="X32" s="62"/>
      <c r="Y32" s="67"/>
      <c r="Z32" s="69"/>
      <c r="AA32" s="19"/>
      <c r="AB32" s="24"/>
    </row>
    <row r="33" spans="1:28" ht="15.75" customHeight="1">
      <c r="B33" s="63" t="s">
        <v>31</v>
      </c>
      <c r="C33" s="21"/>
      <c r="D33" s="21"/>
      <c r="F33" s="64"/>
      <c r="G33" s="64"/>
      <c r="H33" s="64"/>
      <c r="I33" s="64"/>
      <c r="J33" s="64"/>
      <c r="K33" s="64"/>
      <c r="L33" s="65"/>
      <c r="N33" s="66"/>
      <c r="O33" s="67"/>
      <c r="P33" s="68"/>
      <c r="Q33" s="69"/>
      <c r="R33" s="70"/>
      <c r="S33" s="70"/>
      <c r="T33" s="70"/>
      <c r="U33" s="69"/>
      <c r="V33" s="70"/>
      <c r="W33" s="69"/>
      <c r="X33" s="62"/>
      <c r="Y33" s="67"/>
      <c r="Z33" s="69"/>
      <c r="AA33" s="19"/>
      <c r="AB33" s="24"/>
    </row>
    <row r="34" spans="1:28" ht="15.75" customHeight="1">
      <c r="B34" s="63" t="s">
        <v>32</v>
      </c>
      <c r="C34" s="21"/>
      <c r="D34" s="21"/>
      <c r="F34" s="64"/>
      <c r="G34" s="64"/>
      <c r="H34" s="64"/>
      <c r="I34" s="64"/>
      <c r="J34" s="64"/>
      <c r="K34" s="64"/>
      <c r="L34" s="65"/>
      <c r="N34" s="66"/>
      <c r="O34" s="67"/>
      <c r="P34" s="68"/>
      <c r="Q34" s="69"/>
      <c r="R34" s="70"/>
      <c r="S34" s="70"/>
      <c r="T34" s="70"/>
      <c r="U34" s="69"/>
      <c r="V34" s="70"/>
      <c r="W34" s="69"/>
      <c r="X34" s="62"/>
      <c r="Y34" s="67"/>
      <c r="Z34" s="69"/>
      <c r="AA34" s="19"/>
      <c r="AB34" s="24"/>
    </row>
    <row r="35" spans="1:28" ht="15.75" customHeight="1">
      <c r="B35" s="55" t="s">
        <v>33</v>
      </c>
      <c r="C35" s="21"/>
      <c r="D35" s="21"/>
      <c r="F35" s="64"/>
      <c r="G35" s="64"/>
      <c r="H35" s="64"/>
      <c r="I35" s="64"/>
      <c r="J35" s="64"/>
      <c r="K35" s="64"/>
      <c r="L35" s="65"/>
      <c r="N35" s="66"/>
      <c r="O35" s="67"/>
      <c r="P35" s="68"/>
      <c r="Q35" s="69"/>
      <c r="R35" s="70"/>
      <c r="S35" s="70"/>
      <c r="T35" s="70"/>
      <c r="U35" s="69"/>
      <c r="V35" s="70"/>
      <c r="W35" s="69"/>
      <c r="X35" s="62"/>
      <c r="Y35" s="67"/>
      <c r="Z35" s="69"/>
      <c r="AA35" s="19"/>
      <c r="AB35" s="24"/>
    </row>
    <row r="36" spans="1:28" ht="15.75" customHeight="1">
      <c r="B36" s="55" t="s">
        <v>34</v>
      </c>
      <c r="C36" s="21"/>
      <c r="D36" s="21"/>
      <c r="F36" s="64"/>
      <c r="G36" s="64"/>
      <c r="H36" s="64"/>
      <c r="I36" s="64"/>
      <c r="J36" s="64"/>
      <c r="K36" s="64"/>
      <c r="L36" s="65"/>
      <c r="N36" s="66"/>
      <c r="O36" s="67"/>
      <c r="P36" s="68"/>
      <c r="Q36" s="69"/>
      <c r="R36" s="70"/>
      <c r="S36" s="70"/>
      <c r="T36" s="70"/>
      <c r="U36" s="69"/>
      <c r="V36" s="70"/>
      <c r="W36" s="69"/>
      <c r="X36" s="62"/>
      <c r="Y36" s="67"/>
      <c r="Z36" s="69"/>
      <c r="AA36" s="19"/>
      <c r="AB36" s="24"/>
    </row>
    <row r="37" spans="1:28" s="79" customFormat="1" ht="15.75" customHeight="1">
      <c r="A37" s="76"/>
      <c r="B37" s="77" t="s">
        <v>35</v>
      </c>
      <c r="C37" s="78"/>
      <c r="D37" s="78"/>
      <c r="E37" s="20"/>
      <c r="F37" s="64"/>
      <c r="G37" s="64"/>
      <c r="H37" s="64"/>
      <c r="I37" s="64"/>
      <c r="J37" s="64"/>
      <c r="K37" s="64"/>
      <c r="L37" s="65"/>
      <c r="N37" s="66"/>
      <c r="O37" s="67"/>
      <c r="P37" s="80"/>
      <c r="Q37" s="81"/>
      <c r="R37" s="70"/>
      <c r="S37" s="70"/>
      <c r="T37" s="70"/>
      <c r="U37" s="81"/>
      <c r="V37" s="70"/>
      <c r="W37" s="81"/>
      <c r="X37" s="62"/>
      <c r="Y37" s="67"/>
      <c r="Z37" s="81"/>
      <c r="AA37" s="82"/>
      <c r="AB37" s="83"/>
    </row>
    <row r="38" spans="1:28" s="79" customFormat="1" ht="15.75" customHeight="1">
      <c r="A38" s="76"/>
      <c r="B38" s="77" t="s">
        <v>36</v>
      </c>
      <c r="C38" s="78"/>
      <c r="D38" s="78"/>
      <c r="E38" s="20"/>
      <c r="F38" s="64"/>
      <c r="G38" s="64"/>
      <c r="H38" s="64"/>
      <c r="I38" s="64"/>
      <c r="J38" s="64"/>
      <c r="K38" s="64"/>
      <c r="L38" s="65"/>
      <c r="N38" s="66"/>
      <c r="O38" s="67"/>
      <c r="P38" s="80"/>
      <c r="Q38" s="81"/>
      <c r="R38" s="70"/>
      <c r="S38" s="70"/>
      <c r="T38" s="70"/>
      <c r="U38" s="81"/>
      <c r="V38" s="70"/>
      <c r="W38" s="81"/>
      <c r="X38" s="62"/>
      <c r="Y38" s="67"/>
      <c r="Z38" s="81"/>
      <c r="AA38" s="82"/>
      <c r="AB38" s="83"/>
    </row>
    <row r="39" spans="1:28" s="79" customFormat="1" ht="15.75" customHeight="1">
      <c r="A39" s="76"/>
      <c r="B39" s="77" t="s">
        <v>37</v>
      </c>
      <c r="C39" s="78"/>
      <c r="D39" s="78"/>
      <c r="E39" s="20"/>
      <c r="F39" s="64"/>
      <c r="G39" s="64"/>
      <c r="H39" s="64"/>
      <c r="I39" s="64"/>
      <c r="J39" s="64"/>
      <c r="K39" s="64"/>
      <c r="L39" s="65"/>
      <c r="N39" s="66"/>
      <c r="O39" s="67"/>
      <c r="P39" s="80"/>
      <c r="Q39" s="81"/>
      <c r="R39" s="70"/>
      <c r="S39" s="70"/>
      <c r="T39" s="70"/>
      <c r="U39" s="81"/>
      <c r="V39" s="70"/>
      <c r="W39" s="81"/>
      <c r="X39" s="62"/>
      <c r="Y39" s="67"/>
      <c r="Z39" s="81"/>
      <c r="AA39" s="82"/>
      <c r="AB39" s="83"/>
    </row>
    <row r="40" spans="1:28" s="79" customFormat="1" ht="15.75" customHeight="1">
      <c r="A40" s="76"/>
      <c r="B40" s="77" t="s">
        <v>38</v>
      </c>
      <c r="C40" s="78"/>
      <c r="D40" s="78"/>
      <c r="E40" s="20"/>
      <c r="F40" s="64"/>
      <c r="G40" s="64"/>
      <c r="H40" s="64"/>
      <c r="I40" s="64"/>
      <c r="J40" s="64"/>
      <c r="K40" s="64"/>
      <c r="L40" s="65"/>
      <c r="N40" s="66"/>
      <c r="O40" s="67"/>
      <c r="P40" s="80"/>
      <c r="Q40" s="81"/>
      <c r="R40" s="70"/>
      <c r="S40" s="70"/>
      <c r="T40" s="70"/>
      <c r="U40" s="81"/>
      <c r="V40" s="70"/>
      <c r="W40" s="81"/>
      <c r="X40" s="62"/>
      <c r="Y40" s="67"/>
      <c r="Z40" s="81"/>
      <c r="AA40" s="82"/>
      <c r="AB40" s="83"/>
    </row>
    <row r="41" spans="1:28" s="79" customFormat="1" ht="15.75" customHeight="1">
      <c r="A41" s="76"/>
      <c r="B41" s="77" t="s">
        <v>39</v>
      </c>
      <c r="C41" s="78"/>
      <c r="D41" s="78"/>
      <c r="E41" s="20"/>
      <c r="F41" s="64"/>
      <c r="G41" s="64"/>
      <c r="H41" s="64"/>
      <c r="I41" s="64"/>
      <c r="J41" s="64"/>
      <c r="K41" s="64"/>
      <c r="L41" s="65"/>
      <c r="N41" s="66"/>
      <c r="O41" s="67"/>
      <c r="P41" s="80"/>
      <c r="Q41" s="81"/>
      <c r="R41" s="70"/>
      <c r="S41" s="70"/>
      <c r="T41" s="70"/>
      <c r="U41" s="81"/>
      <c r="V41" s="70"/>
      <c r="W41" s="81"/>
      <c r="X41" s="62"/>
      <c r="Y41" s="67"/>
      <c r="Z41" s="81"/>
      <c r="AA41" s="82"/>
      <c r="AB41" s="83"/>
    </row>
    <row r="42" spans="1:28" ht="15.75" customHeight="1">
      <c r="A42" s="76"/>
      <c r="B42" s="55" t="s">
        <v>40</v>
      </c>
      <c r="C42" s="21"/>
      <c r="D42" s="21"/>
      <c r="E42" s="21"/>
      <c r="F42" s="84"/>
      <c r="G42" s="84"/>
      <c r="H42" s="84"/>
      <c r="I42" s="84"/>
      <c r="J42" s="84"/>
      <c r="K42" s="84"/>
      <c r="L42" s="65"/>
      <c r="N42" s="66"/>
      <c r="O42" s="336" t="s">
        <v>452</v>
      </c>
      <c r="P42" s="41" t="s">
        <v>453</v>
      </c>
      <c r="Q42" s="85"/>
      <c r="R42" s="70"/>
      <c r="S42" s="70"/>
      <c r="T42" s="70"/>
      <c r="U42" s="69"/>
      <c r="V42" s="70"/>
      <c r="W42" s="69"/>
      <c r="X42" s="62"/>
      <c r="Y42" s="67"/>
      <c r="Z42" s="69"/>
      <c r="AA42" s="19"/>
      <c r="AB42" s="24">
        <f>SUM(C42:L42)</f>
        <v>0</v>
      </c>
    </row>
    <row r="43" spans="1:28" ht="15.75" customHeight="1">
      <c r="A43" s="76"/>
      <c r="B43" s="43" t="s">
        <v>41</v>
      </c>
      <c r="C43" s="44"/>
      <c r="D43" s="44"/>
      <c r="E43" s="44"/>
      <c r="F43" s="86"/>
      <c r="G43" s="86"/>
      <c r="H43" s="86"/>
      <c r="I43" s="86"/>
      <c r="J43" s="86"/>
      <c r="K43" s="86"/>
      <c r="L43" s="87"/>
      <c r="N43" s="88"/>
      <c r="O43" s="337" t="s">
        <v>387</v>
      </c>
      <c r="P43" s="338" t="s">
        <v>14</v>
      </c>
      <c r="Q43" s="89"/>
      <c r="R43" s="89"/>
      <c r="S43" s="50">
        <f>L43-INT(L43)</f>
        <v>0</v>
      </c>
      <c r="T43" s="61"/>
      <c r="U43" s="90"/>
      <c r="V43" s="61"/>
      <c r="W43" s="61"/>
      <c r="X43" s="85"/>
      <c r="Y43" s="60"/>
      <c r="Z43" s="91"/>
      <c r="AA43" s="19"/>
      <c r="AB43" s="44">
        <f>SUM(AB22:AB42)</f>
        <v>0</v>
      </c>
    </row>
    <row r="44" spans="1:28" ht="15.75" customHeight="1">
      <c r="A44" s="76"/>
      <c r="C44" s="38"/>
      <c r="D44" s="38"/>
      <c r="F44" s="38"/>
      <c r="G44" s="329" t="s">
        <v>449</v>
      </c>
      <c r="H44" s="330"/>
      <c r="I44" s="53"/>
      <c r="J44" s="329" t="s">
        <v>450</v>
      </c>
      <c r="K44" s="330"/>
      <c r="L44" s="329" t="s">
        <v>451</v>
      </c>
      <c r="M44" s="331"/>
      <c r="N44" s="332"/>
      <c r="O44" s="333"/>
      <c r="P44" s="93"/>
      <c r="Q44" s="92"/>
      <c r="R44" s="92"/>
      <c r="S44" s="92"/>
      <c r="T44" s="94"/>
      <c r="U44" s="95"/>
      <c r="V44" s="96"/>
      <c r="W44" s="92"/>
      <c r="X44" s="92"/>
      <c r="Y44" s="92"/>
      <c r="Z44" s="92" t="str">
        <f>IF(Z43&lt;&gt;0,"Out of Balance","")</f>
        <v/>
      </c>
    </row>
    <row r="45" spans="1:28" ht="15.75" customHeight="1">
      <c r="A45" s="76"/>
      <c r="B45" s="14" t="s">
        <v>42</v>
      </c>
      <c r="C45" s="53"/>
      <c r="D45" s="53"/>
      <c r="E45" s="53"/>
      <c r="F45" s="53"/>
      <c r="G45" s="334"/>
      <c r="H45" s="334"/>
      <c r="I45" s="334"/>
      <c r="J45" s="334"/>
      <c r="K45" s="334"/>
      <c r="L45" s="334"/>
      <c r="O45" s="335" t="s">
        <v>388</v>
      </c>
      <c r="Q45" s="92"/>
      <c r="R45" s="92"/>
      <c r="S45" s="92"/>
      <c r="T45" s="94"/>
      <c r="U45" s="95"/>
      <c r="V45" s="96"/>
      <c r="W45" s="92"/>
      <c r="X45" s="92"/>
      <c r="Y45" s="92"/>
      <c r="Z45" s="92"/>
    </row>
    <row r="46" spans="1:28" ht="15.75" customHeight="1">
      <c r="A46" s="76"/>
      <c r="B46" s="55" t="s">
        <v>356</v>
      </c>
      <c r="C46" s="21"/>
      <c r="D46" s="21"/>
      <c r="F46" s="64"/>
      <c r="G46" s="64"/>
      <c r="H46" s="64"/>
      <c r="I46" s="64"/>
      <c r="J46" s="64"/>
      <c r="K46" s="64"/>
      <c r="L46" s="57"/>
      <c r="N46" s="9"/>
      <c r="O46" s="339"/>
      <c r="Q46" s="93"/>
      <c r="R46" s="93"/>
      <c r="S46" s="93"/>
      <c r="T46" s="94"/>
      <c r="U46" s="95"/>
      <c r="V46" s="99"/>
      <c r="W46" s="93"/>
      <c r="X46" s="101"/>
      <c r="Y46" s="92"/>
      <c r="Z46" s="100"/>
      <c r="AB46" s="24">
        <f>SUM(C46:L46)</f>
        <v>0</v>
      </c>
    </row>
    <row r="47" spans="1:28" ht="15.75" customHeight="1">
      <c r="A47" s="76"/>
      <c r="B47" s="55" t="s">
        <v>43</v>
      </c>
      <c r="C47" s="21"/>
      <c r="D47" s="21"/>
      <c r="F47" s="64"/>
      <c r="G47" s="64"/>
      <c r="H47" s="64"/>
      <c r="I47" s="64"/>
      <c r="J47" s="64"/>
      <c r="K47" s="64"/>
      <c r="L47" s="65"/>
      <c r="N47" s="97"/>
      <c r="O47" s="340" t="s">
        <v>454</v>
      </c>
      <c r="P47" s="98"/>
      <c r="Q47" s="93"/>
      <c r="R47" s="93"/>
      <c r="S47" s="93"/>
      <c r="T47" s="94"/>
      <c r="U47" s="95"/>
      <c r="V47" s="99"/>
      <c r="W47" s="93"/>
      <c r="X47" s="101"/>
      <c r="Y47" s="92"/>
      <c r="Z47" s="100"/>
      <c r="AB47" s="24"/>
    </row>
    <row r="48" spans="1:28" ht="15.75" customHeight="1">
      <c r="A48" s="76"/>
      <c r="B48" s="55" t="s">
        <v>357</v>
      </c>
      <c r="C48" s="21"/>
      <c r="D48" s="21"/>
      <c r="F48" s="64"/>
      <c r="G48" s="64"/>
      <c r="H48" s="64"/>
      <c r="I48" s="64"/>
      <c r="J48" s="64"/>
      <c r="K48" s="64"/>
      <c r="L48" s="65"/>
      <c r="N48" s="97"/>
      <c r="O48" s="341"/>
      <c r="P48" s="98"/>
      <c r="Q48" s="93"/>
      <c r="R48" s="93"/>
      <c r="S48" s="93"/>
      <c r="T48" s="94"/>
      <c r="U48" s="95"/>
      <c r="V48" s="99"/>
      <c r="W48" s="93"/>
      <c r="X48" s="101"/>
      <c r="Y48" s="92"/>
      <c r="Z48" s="100"/>
      <c r="AB48" s="24"/>
    </row>
    <row r="49" spans="1:28" ht="15.75" customHeight="1">
      <c r="A49" s="76"/>
      <c r="B49" s="63" t="s">
        <v>358</v>
      </c>
      <c r="C49" s="21"/>
      <c r="D49" s="21"/>
      <c r="F49" s="64"/>
      <c r="G49" s="64"/>
      <c r="H49" s="64"/>
      <c r="I49" s="64"/>
      <c r="J49" s="64"/>
      <c r="K49" s="64"/>
      <c r="L49" s="65"/>
      <c r="N49" s="97"/>
      <c r="O49" s="342" t="s">
        <v>455</v>
      </c>
      <c r="P49" s="98"/>
      <c r="Q49" s="93"/>
      <c r="R49" s="93"/>
      <c r="S49" s="93"/>
      <c r="T49" s="94"/>
      <c r="U49" s="95"/>
      <c r="V49" s="99"/>
      <c r="W49" s="93"/>
      <c r="X49" s="101"/>
      <c r="Y49" s="92"/>
      <c r="Z49" s="100"/>
      <c r="AB49" s="24"/>
    </row>
    <row r="50" spans="1:28" ht="15.75" customHeight="1">
      <c r="A50" s="76"/>
      <c r="B50" s="55" t="s">
        <v>359</v>
      </c>
      <c r="C50" s="21"/>
      <c r="D50" s="21"/>
      <c r="F50" s="64"/>
      <c r="G50" s="64"/>
      <c r="H50" s="64"/>
      <c r="I50" s="64"/>
      <c r="J50" s="64"/>
      <c r="K50" s="64"/>
      <c r="L50" s="65"/>
      <c r="N50" s="97"/>
      <c r="P50" s="98"/>
      <c r="Q50" s="93"/>
      <c r="R50" s="93"/>
      <c r="S50" s="93"/>
      <c r="T50" s="94"/>
      <c r="U50" s="95"/>
      <c r="V50" s="99"/>
      <c r="W50" s="93"/>
      <c r="X50" s="101"/>
      <c r="Y50" s="92"/>
      <c r="Z50" s="100"/>
      <c r="AB50" s="24"/>
    </row>
    <row r="51" spans="1:28" ht="15.75" customHeight="1">
      <c r="A51" s="76"/>
      <c r="B51" s="374" t="s">
        <v>504</v>
      </c>
      <c r="C51" s="21"/>
      <c r="D51" s="21"/>
      <c r="F51" s="64"/>
      <c r="G51" s="64"/>
      <c r="H51" s="64"/>
      <c r="I51" s="64"/>
      <c r="J51" s="64"/>
      <c r="K51" s="64"/>
      <c r="L51" s="65"/>
      <c r="N51" s="97"/>
      <c r="P51" s="98"/>
      <c r="Q51" s="93"/>
      <c r="R51" s="93"/>
      <c r="S51" s="93"/>
      <c r="T51" s="94"/>
      <c r="U51" s="95"/>
      <c r="V51" s="99"/>
      <c r="W51" s="93"/>
      <c r="X51" s="101"/>
      <c r="Y51" s="92"/>
      <c r="Z51" s="100"/>
      <c r="AB51" s="24"/>
    </row>
    <row r="52" spans="1:28" ht="15.75" customHeight="1">
      <c r="A52" s="76"/>
      <c r="B52" s="374" t="s">
        <v>505</v>
      </c>
      <c r="C52" s="21"/>
      <c r="D52" s="21"/>
      <c r="F52" s="64"/>
      <c r="G52" s="64"/>
      <c r="H52" s="64"/>
      <c r="I52" s="64"/>
      <c r="J52" s="64"/>
      <c r="K52" s="64"/>
      <c r="L52" s="65"/>
      <c r="N52" s="97"/>
      <c r="P52" s="98"/>
      <c r="Q52" s="93"/>
      <c r="R52" s="93"/>
      <c r="S52" s="93"/>
      <c r="T52" s="94"/>
      <c r="U52" s="95"/>
      <c r="V52" s="99"/>
      <c r="W52" s="93"/>
      <c r="X52" s="101"/>
      <c r="Y52" s="92"/>
      <c r="Z52" s="100"/>
      <c r="AB52" s="24"/>
    </row>
    <row r="53" spans="1:28" ht="15.75" customHeight="1">
      <c r="A53" s="76"/>
      <c r="B53" s="172" t="s">
        <v>360</v>
      </c>
      <c r="C53" s="21"/>
      <c r="D53" s="21"/>
      <c r="E53" s="21"/>
      <c r="F53" s="64"/>
      <c r="G53" s="64"/>
      <c r="H53" s="64"/>
      <c r="I53" s="64"/>
      <c r="J53" s="64"/>
      <c r="K53" s="64"/>
      <c r="L53" s="65"/>
      <c r="N53" s="97"/>
      <c r="P53" s="98"/>
      <c r="Q53" s="93"/>
      <c r="R53" s="93"/>
      <c r="S53" s="93"/>
      <c r="T53" s="94"/>
      <c r="U53" s="95"/>
      <c r="V53" s="99"/>
      <c r="W53" s="93"/>
      <c r="X53" s="101"/>
      <c r="Y53" s="92"/>
      <c r="Z53" s="100"/>
      <c r="AB53" s="24"/>
    </row>
    <row r="54" spans="1:28" s="79" customFormat="1" ht="15.75" customHeight="1">
      <c r="A54" s="76"/>
      <c r="B54" s="172" t="s">
        <v>361</v>
      </c>
      <c r="C54" s="78"/>
      <c r="D54" s="78"/>
      <c r="E54" s="20"/>
      <c r="F54" s="64"/>
      <c r="G54" s="64"/>
      <c r="H54" s="64"/>
      <c r="I54" s="64"/>
      <c r="J54" s="64"/>
      <c r="K54" s="64"/>
      <c r="L54" s="65"/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3"/>
    </row>
    <row r="55" spans="1:28" s="79" customFormat="1" ht="15.75" customHeight="1">
      <c r="A55" s="76"/>
      <c r="B55" s="172" t="s">
        <v>362</v>
      </c>
      <c r="C55" s="78"/>
      <c r="D55" s="78"/>
      <c r="E55" s="20"/>
      <c r="F55" s="64"/>
      <c r="G55" s="64"/>
      <c r="H55" s="64"/>
      <c r="I55" s="64"/>
      <c r="J55" s="64"/>
      <c r="K55" s="64"/>
      <c r="L55" s="65"/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3"/>
    </row>
    <row r="56" spans="1:28" ht="15.75" customHeight="1">
      <c r="A56" s="76"/>
      <c r="B56" s="43" t="s">
        <v>44</v>
      </c>
      <c r="C56" s="44"/>
      <c r="D56" s="44"/>
      <c r="E56" s="44"/>
      <c r="F56" s="86"/>
      <c r="G56" s="86"/>
      <c r="H56" s="86"/>
      <c r="I56" s="86"/>
      <c r="J56" s="86"/>
      <c r="K56" s="86"/>
      <c r="L56" s="86"/>
      <c r="N56" s="97"/>
      <c r="P56" s="98"/>
      <c r="Q56" s="98"/>
      <c r="R56" s="98"/>
      <c r="S56" s="50">
        <f>L56-INT(L56)</f>
        <v>0</v>
      </c>
      <c r="T56" s="94"/>
      <c r="U56" s="95"/>
      <c r="V56" s="99"/>
      <c r="W56" s="99"/>
      <c r="X56" s="99"/>
      <c r="Y56" s="95"/>
      <c r="Z56" s="95"/>
      <c r="AB56" s="44">
        <f>SUM(AB46:AB53)</f>
        <v>0</v>
      </c>
    </row>
    <row r="57" spans="1:28" ht="15.75" customHeight="1">
      <c r="A57" s="76"/>
      <c r="C57" s="38"/>
      <c r="D57" s="38"/>
      <c r="E57" s="38"/>
      <c r="F57" s="38"/>
      <c r="G57" s="38"/>
      <c r="H57" s="38"/>
      <c r="I57" s="38"/>
      <c r="J57" s="38"/>
      <c r="K57" s="38"/>
      <c r="L57" s="38"/>
      <c r="N57" s="97"/>
      <c r="P57" s="98"/>
      <c r="Q57" s="98"/>
      <c r="R57" s="98"/>
      <c r="S57" s="98"/>
      <c r="T57" s="94"/>
      <c r="U57" s="95"/>
      <c r="V57" s="99"/>
      <c r="W57" s="99"/>
      <c r="X57" s="99"/>
      <c r="Y57" s="95"/>
      <c r="Z57" s="95"/>
    </row>
    <row r="58" spans="1:28" ht="15.75" customHeight="1">
      <c r="A58" s="76"/>
      <c r="L58" s="6" t="s">
        <v>45</v>
      </c>
      <c r="N58" s="111"/>
      <c r="Q58" s="112"/>
      <c r="R58" s="112"/>
      <c r="S58" s="112"/>
      <c r="W58" s="112"/>
      <c r="X58" s="112"/>
      <c r="Y58" s="112"/>
      <c r="Z58" s="112"/>
    </row>
    <row r="59" spans="1:28" ht="15.75" customHeight="1">
      <c r="A59" s="76"/>
      <c r="N59" s="113"/>
    </row>
    <row r="60" spans="1:28" s="112" customFormat="1" ht="15.75" customHeight="1">
      <c r="A60" s="76"/>
      <c r="N60" s="113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8" s="112" customFormat="1" ht="15.75" customHeight="1">
      <c r="A61" s="76"/>
      <c r="N61" s="113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8" s="112" customFormat="1" ht="15.75" customHeight="1">
      <c r="A62" s="76"/>
      <c r="N62" s="11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8" s="79" customFormat="1" ht="15.75" customHeight="1">
      <c r="A63" s="76"/>
      <c r="B63" s="20"/>
      <c r="C63" s="20"/>
      <c r="D63" s="20"/>
      <c r="E63" s="20"/>
      <c r="F63" s="114">
        <f t="shared" ref="F63:L63" si="2">F56+F43</f>
        <v>0</v>
      </c>
      <c r="G63" s="114">
        <f t="shared" si="2"/>
        <v>0</v>
      </c>
      <c r="H63" s="114">
        <f t="shared" si="2"/>
        <v>0</v>
      </c>
      <c r="I63" s="114">
        <f t="shared" si="2"/>
        <v>0</v>
      </c>
      <c r="J63" s="114">
        <f t="shared" si="2"/>
        <v>0</v>
      </c>
      <c r="K63" s="114">
        <f t="shared" si="2"/>
        <v>0</v>
      </c>
      <c r="L63" s="114">
        <f t="shared" si="2"/>
        <v>0</v>
      </c>
      <c r="N63" s="193" t="str">
        <f>IF(SUM(F63:K63)&lt;&gt;L63,"Error","")</f>
        <v/>
      </c>
    </row>
    <row r="64" spans="1:28" s="79" customFormat="1" ht="15.75" customHeight="1">
      <c r="A64" s="76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114">
        <f>SUM(K8:K9)+SUM(K12:K16)</f>
        <v>0</v>
      </c>
      <c r="N64" s="20"/>
    </row>
    <row r="65" spans="1:14" s="79" customFormat="1" ht="15.75" customHeight="1">
      <c r="A65" s="76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114">
        <f>SUM(L63:L64)</f>
        <v>0</v>
      </c>
      <c r="N65" s="20"/>
    </row>
    <row r="66" spans="1:14" ht="15.75" customHeight="1">
      <c r="L66" s="3" t="e">
        <f>IF($L$443&lt;&gt;Input!#REF!,"Error","Input Balanced")</f>
        <v>#REF!</v>
      </c>
    </row>
  </sheetData>
  <mergeCells count="3">
    <mergeCell ref="B6:L6"/>
    <mergeCell ref="H10:J10"/>
    <mergeCell ref="F20:J20"/>
  </mergeCells>
  <conditionalFormatting sqref="O27:O28">
    <cfRule type="expression" dxfId="2" priority="3">
      <formula>$O$28&lt;&gt;0</formula>
    </cfRule>
  </conditionalFormatting>
  <conditionalFormatting sqref="H10:J10">
    <cfRule type="expression" dxfId="1" priority="1">
      <formula>$O$10&lt;&gt;0</formula>
    </cfRule>
  </conditionalFormatting>
  <conditionalFormatting sqref="F20:J20">
    <cfRule type="expression" dxfId="0" priority="5">
      <formula>OR($S$17&lt;&gt;0,$S$43&lt;&gt;0,$S$56&lt;&gt;0)</formula>
    </cfRule>
  </conditionalFormatting>
  <hyperlinks>
    <hyperlink ref="N1" location="Index!A1" display="Return to Index" xr:uid="{00000000-0004-0000-1D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</sheetPr>
  <dimension ref="A1:T778"/>
  <sheetViews>
    <sheetView showGridLines="0" zoomScale="90" zoomScaleNormal="90" workbookViewId="0">
      <selection activeCell="F29" sqref="F29"/>
    </sheetView>
  </sheetViews>
  <sheetFormatPr defaultRowHeight="12.75"/>
  <cols>
    <col min="1" max="1" width="7.28515625" style="121" customWidth="1"/>
    <col min="2" max="2" width="4.28515625" style="121" customWidth="1"/>
    <col min="3" max="3" width="3.28515625" style="121" customWidth="1"/>
    <col min="4" max="4" width="36.42578125" style="122" customWidth="1"/>
    <col min="5" max="5" width="10.28515625" style="122" customWidth="1"/>
    <col min="6" max="6" width="11" style="122" customWidth="1"/>
    <col min="7" max="7" width="17.5703125" style="220" customWidth="1"/>
    <col min="8" max="9" width="15.5703125" style="220" customWidth="1"/>
    <col min="10" max="10" width="16.28515625" style="220" customWidth="1"/>
    <col min="11" max="11" width="15.85546875" style="220" customWidth="1"/>
    <col min="12" max="12" width="16" style="220" customWidth="1"/>
    <col min="13" max="13" width="15.140625" style="220" customWidth="1"/>
    <col min="14" max="14" width="16.7109375" style="220" customWidth="1"/>
    <col min="15" max="15" width="20.42578125" style="122" customWidth="1"/>
    <col min="16" max="16" width="18.5703125" style="122" customWidth="1"/>
    <col min="17" max="17" width="15.140625" style="122" customWidth="1"/>
    <col min="18" max="18" width="19.42578125" style="122" customWidth="1"/>
    <col min="19" max="19" width="16.5703125" style="122" customWidth="1"/>
    <col min="20" max="20" width="26.85546875" style="122" customWidth="1"/>
    <col min="21" max="16384" width="9.140625" style="122"/>
  </cols>
  <sheetData>
    <row r="1" spans="1:20" ht="13.5" thickBot="1">
      <c r="G1" s="158" t="s">
        <v>397</v>
      </c>
      <c r="H1" s="221"/>
      <c r="I1" s="221"/>
      <c r="J1" s="221"/>
      <c r="K1" s="221"/>
      <c r="L1" s="221"/>
      <c r="M1" s="221"/>
      <c r="N1" s="258" t="s">
        <v>396</v>
      </c>
    </row>
    <row r="2" spans="1:20">
      <c r="G2" s="158" t="s">
        <v>739</v>
      </c>
      <c r="H2" s="221"/>
      <c r="I2" s="221"/>
      <c r="J2" s="221"/>
      <c r="K2" s="221"/>
      <c r="L2" s="221"/>
      <c r="M2" s="221"/>
      <c r="N2" s="221"/>
    </row>
    <row r="3" spans="1:20">
      <c r="G3" s="158" t="s">
        <v>849</v>
      </c>
      <c r="H3" s="221"/>
      <c r="I3" s="221"/>
      <c r="J3" s="221"/>
      <c r="K3" s="221"/>
      <c r="L3" s="221"/>
      <c r="M3" s="221"/>
      <c r="N3" s="221"/>
    </row>
    <row r="4" spans="1:20">
      <c r="A4" s="257" t="s">
        <v>659</v>
      </c>
      <c r="G4" s="221"/>
      <c r="H4" s="221"/>
      <c r="I4" s="221"/>
      <c r="J4" s="221"/>
      <c r="K4" s="221"/>
      <c r="L4" s="221"/>
      <c r="M4" s="221"/>
      <c r="N4" s="221"/>
    </row>
    <row r="5" spans="1:20">
      <c r="A5" s="659" t="s">
        <v>632</v>
      </c>
      <c r="B5" s="660"/>
      <c r="C5" s="661"/>
      <c r="F5" s="121" t="s">
        <v>394</v>
      </c>
      <c r="G5" s="221"/>
      <c r="H5" s="221"/>
      <c r="I5" s="221"/>
      <c r="J5" s="221"/>
      <c r="K5" s="221"/>
      <c r="L5" s="221"/>
      <c r="M5" s="221"/>
      <c r="N5" s="221"/>
    </row>
    <row r="6" spans="1:20">
      <c r="E6" s="121">
        <v>2020</v>
      </c>
      <c r="F6" s="121" t="s">
        <v>633</v>
      </c>
      <c r="G6" s="221"/>
      <c r="H6" s="221"/>
      <c r="I6" s="221"/>
      <c r="J6" s="221"/>
      <c r="K6" s="221"/>
      <c r="L6" s="221"/>
      <c r="M6" s="221"/>
      <c r="N6" s="221"/>
    </row>
    <row r="7" spans="1:20">
      <c r="F7" s="121" t="s">
        <v>634</v>
      </c>
      <c r="G7" s="221"/>
      <c r="H7" s="221"/>
      <c r="I7" s="221"/>
      <c r="J7" s="221"/>
      <c r="K7" s="406"/>
      <c r="L7" s="221"/>
      <c r="M7" s="221"/>
      <c r="N7" s="221"/>
      <c r="R7" s="662" t="s">
        <v>635</v>
      </c>
      <c r="S7" s="663"/>
      <c r="T7" s="664"/>
    </row>
    <row r="8" spans="1:20" s="199" customFormat="1" ht="65.25" customHeight="1" thickBot="1">
      <c r="A8" s="555" t="s">
        <v>393</v>
      </c>
      <c r="B8" s="665"/>
      <c r="C8" s="665"/>
      <c r="D8" s="200" t="s">
        <v>295</v>
      </c>
      <c r="E8" s="200" t="s">
        <v>392</v>
      </c>
      <c r="F8" s="200" t="s">
        <v>298</v>
      </c>
      <c r="G8" s="556" t="s">
        <v>636</v>
      </c>
      <c r="H8" s="557" t="s">
        <v>458</v>
      </c>
      <c r="I8" s="557" t="s">
        <v>456</v>
      </c>
      <c r="J8" s="556" t="s">
        <v>13</v>
      </c>
      <c r="K8" s="556" t="s">
        <v>369</v>
      </c>
      <c r="L8" s="556" t="s">
        <v>370</v>
      </c>
      <c r="M8" s="556" t="s">
        <v>371</v>
      </c>
      <c r="N8" s="556" t="s">
        <v>368</v>
      </c>
      <c r="O8" s="556" t="s">
        <v>564</v>
      </c>
      <c r="P8" s="255"/>
      <c r="Q8" s="254"/>
      <c r="R8" s="158" t="s">
        <v>391</v>
      </c>
      <c r="S8" s="253" t="s">
        <v>390</v>
      </c>
      <c r="T8" s="158" t="s">
        <v>389</v>
      </c>
    </row>
    <row r="9" spans="1:20" s="564" customFormat="1" ht="18.75" customHeight="1">
      <c r="A9" s="558" t="s">
        <v>637</v>
      </c>
      <c r="B9" s="559"/>
      <c r="C9" s="559"/>
      <c r="D9" s="560"/>
      <c r="E9" s="559" t="s">
        <v>638</v>
      </c>
      <c r="F9" s="559" t="s">
        <v>639</v>
      </c>
      <c r="G9" s="561" t="s">
        <v>640</v>
      </c>
      <c r="H9" s="561" t="s">
        <v>641</v>
      </c>
      <c r="I9" s="561" t="s">
        <v>642</v>
      </c>
      <c r="J9" s="561" t="s">
        <v>643</v>
      </c>
      <c r="K9" s="561" t="s">
        <v>644</v>
      </c>
      <c r="L9" s="561" t="s">
        <v>645</v>
      </c>
      <c r="M9" s="561" t="s">
        <v>646</v>
      </c>
      <c r="N9" s="562" t="s">
        <v>647</v>
      </c>
      <c r="O9" s="562" t="s">
        <v>648</v>
      </c>
      <c r="P9" s="563"/>
      <c r="Q9" s="559"/>
      <c r="R9" s="252"/>
      <c r="S9" s="252"/>
      <c r="T9" s="252"/>
    </row>
    <row r="10" spans="1:20" ht="15" customHeight="1">
      <c r="A10" s="251" t="s">
        <v>649</v>
      </c>
      <c r="D10" s="250"/>
      <c r="E10" s="565" t="s">
        <v>650</v>
      </c>
      <c r="F10" s="121" t="s">
        <v>233</v>
      </c>
      <c r="G10" s="249" t="s">
        <v>651</v>
      </c>
      <c r="H10" s="249" t="s">
        <v>388</v>
      </c>
      <c r="I10" s="249" t="s">
        <v>652</v>
      </c>
      <c r="J10" s="249" t="s">
        <v>653</v>
      </c>
      <c r="K10" s="249" t="s">
        <v>654</v>
      </c>
      <c r="L10" s="249" t="s">
        <v>655</v>
      </c>
      <c r="M10" s="249" t="s">
        <v>656</v>
      </c>
      <c r="N10" s="566" t="s">
        <v>657</v>
      </c>
      <c r="O10" s="438" t="s">
        <v>658</v>
      </c>
      <c r="P10" s="248"/>
      <c r="R10" s="247"/>
      <c r="S10" s="247"/>
      <c r="T10" s="247"/>
    </row>
    <row r="11" spans="1:20" ht="14.25" customHeight="1">
      <c r="A11" s="121">
        <v>390</v>
      </c>
      <c r="D11" s="146" t="s">
        <v>373</v>
      </c>
      <c r="E11" s="203">
        <f>$E$6</f>
        <v>2020</v>
      </c>
      <c r="F11" s="343">
        <v>30</v>
      </c>
      <c r="G11" s="567">
        <f t="shared" ref="G11:G23" si="0">J11+L11</f>
        <v>420296645</v>
      </c>
      <c r="H11" s="243">
        <f>SWM!$O$46</f>
        <v>1283231</v>
      </c>
      <c r="I11" s="568">
        <f>SWM!$O$44</f>
        <v>168.8</v>
      </c>
      <c r="J11" s="243">
        <f>SWM!$F$43</f>
        <v>247430973</v>
      </c>
      <c r="K11" s="243">
        <f>SWM!$G$43+SWM!$H$43</f>
        <v>66381914</v>
      </c>
      <c r="L11" s="243">
        <f>SWM!$J$43+SWM!$K$43</f>
        <v>172865672</v>
      </c>
      <c r="M11" s="243">
        <f>SWM!$I$43</f>
        <v>37430764</v>
      </c>
      <c r="N11" s="242">
        <f>SWM!$L$17</f>
        <v>524109323</v>
      </c>
      <c r="O11" s="242">
        <f>SUM(SWM!$F$43+SWM!$H$43+SWM!$J$43+SWM!$K$43-SWM!$L$13)</f>
        <v>379727479</v>
      </c>
      <c r="P11" s="248"/>
      <c r="R11" s="247"/>
      <c r="S11" s="247"/>
      <c r="T11" s="247"/>
    </row>
    <row r="12" spans="1:20" ht="14.25" customHeight="1">
      <c r="A12" s="121">
        <v>420</v>
      </c>
      <c r="B12" s="246"/>
      <c r="C12" s="245"/>
      <c r="D12" s="146" t="s">
        <v>374</v>
      </c>
      <c r="E12" s="203">
        <f>$E$6</f>
        <v>2020</v>
      </c>
      <c r="F12" s="343">
        <v>40</v>
      </c>
      <c r="G12" s="569">
        <f t="shared" si="0"/>
        <v>146398224</v>
      </c>
      <c r="H12" s="243">
        <f>HSSA!$O$46</f>
        <v>505484</v>
      </c>
      <c r="I12" s="568">
        <f>HSSA!$O$44</f>
        <v>72.63</v>
      </c>
      <c r="J12" s="243">
        <f>HSSA!$F$43</f>
        <v>113388240</v>
      </c>
      <c r="K12" s="243">
        <f>HSSA!$G$43+HSSA!$H$43</f>
        <v>21894983</v>
      </c>
      <c r="L12" s="243">
        <f>HSSA!$J$43+HSSA!$K$43</f>
        <v>33009984</v>
      </c>
      <c r="M12" s="243">
        <f>HSSA!$I$43</f>
        <v>26921913</v>
      </c>
      <c r="N12" s="242">
        <f>HSSA!$L$17</f>
        <v>195215120</v>
      </c>
      <c r="O12" s="242">
        <f>SUM(HSSA!$F$43+HSSA!$H$43+HSSA!$J$43+HSSA!$K$43-HSSA!$L$13)</f>
        <v>123882615</v>
      </c>
      <c r="P12" s="241"/>
      <c r="R12" s="240"/>
      <c r="S12" s="240"/>
      <c r="T12" s="240"/>
    </row>
    <row r="13" spans="1:20">
      <c r="A13" s="121">
        <v>450</v>
      </c>
      <c r="B13" s="246"/>
      <c r="C13" s="245"/>
      <c r="D13" s="146" t="s">
        <v>375</v>
      </c>
      <c r="E13" s="203">
        <f>$E$6</f>
        <v>2020</v>
      </c>
      <c r="F13" s="343">
        <v>89</v>
      </c>
      <c r="G13" s="569">
        <f t="shared" si="0"/>
        <v>255300040</v>
      </c>
      <c r="H13" s="243">
        <f>TAMHSC!$O$46</f>
        <v>1553581</v>
      </c>
      <c r="I13" s="568">
        <f>TAMHSC!$O$44</f>
        <v>147.44999999999999</v>
      </c>
      <c r="J13" s="243">
        <f>TAMHSC!$F$43</f>
        <v>199841932</v>
      </c>
      <c r="K13" s="243">
        <f>TAMHSC!$G$43+TAMHSC!$H$43</f>
        <v>24147473</v>
      </c>
      <c r="L13" s="243">
        <f>TAMHSC!$J$43+TAMHSC!$K$43</f>
        <v>55458108</v>
      </c>
      <c r="M13" s="243">
        <f>TAMHSC!$I$43</f>
        <v>11350722</v>
      </c>
      <c r="N13" s="242">
        <f>TAMHSC!$L$17</f>
        <v>290798235</v>
      </c>
      <c r="O13" s="242">
        <f>SUM(TAMHSC!$F$43+TAMHSC!$H$43+TAMHSC!$J$43+TAMHSC!$K$43-TAMHSC!$L$13)</f>
        <v>251214323</v>
      </c>
      <c r="P13" s="241"/>
      <c r="Q13" s="249"/>
      <c r="R13" s="240"/>
      <c r="S13" s="240"/>
      <c r="T13" s="240"/>
    </row>
    <row r="14" spans="1:20">
      <c r="A14" s="121">
        <v>460</v>
      </c>
      <c r="B14" s="246"/>
      <c r="C14" s="245"/>
      <c r="D14" s="146" t="s">
        <v>376</v>
      </c>
      <c r="E14" s="203">
        <f>$E$6</f>
        <v>2020</v>
      </c>
      <c r="F14" s="343">
        <v>130</v>
      </c>
      <c r="G14" s="569">
        <f t="shared" si="0"/>
        <v>30434786</v>
      </c>
      <c r="H14" s="243">
        <f>UNTHSC1!$O$46</f>
        <v>475544</v>
      </c>
      <c r="I14" s="568">
        <f>UNTHSC1!$O$44</f>
        <v>27.16</v>
      </c>
      <c r="J14" s="243">
        <f>UNTHSC1!$F$43</f>
        <v>25917307</v>
      </c>
      <c r="K14" s="243">
        <f>UNTHSC1!$G$43+UNTHSC1!$H$43</f>
        <v>10622475</v>
      </c>
      <c r="L14" s="243">
        <f>UNTHSC1!$J$43+UNTHSC1!$K$43</f>
        <v>4517479</v>
      </c>
      <c r="M14" s="243">
        <f>UNTHSC1!$I$43</f>
        <v>4113047</v>
      </c>
      <c r="N14" s="242">
        <f>UNTHSC1!$L$17</f>
        <v>45170308</v>
      </c>
      <c r="O14" s="242">
        <f>SUM(UNTHSC1!$F$43+UNTHSC1!$H$43+UNTHSC1!$J$43+UNTHSC1!$K$43-UNTHSC1!$L$13)</f>
        <v>23673132</v>
      </c>
      <c r="P14" s="241"/>
      <c r="R14" s="240"/>
      <c r="S14" s="240"/>
      <c r="T14" s="240"/>
    </row>
    <row r="15" spans="1:20">
      <c r="A15" s="121">
        <v>470</v>
      </c>
      <c r="B15" s="246"/>
      <c r="C15" s="245"/>
      <c r="D15" s="146" t="s">
        <v>378</v>
      </c>
      <c r="E15" s="203">
        <f>$E$6</f>
        <v>2020</v>
      </c>
      <c r="F15" s="343">
        <v>412</v>
      </c>
      <c r="G15" s="569">
        <f t="shared" si="0"/>
        <v>17173817</v>
      </c>
      <c r="H15" s="243">
        <f>TTUHSC!$O$46</f>
        <v>123553</v>
      </c>
      <c r="I15" s="568">
        <f>TTUHSC!$O$44</f>
        <v>8.4700000000000006</v>
      </c>
      <c r="J15" s="243">
        <f>TTUHSC!$F$43</f>
        <v>13043472</v>
      </c>
      <c r="K15" s="243">
        <f>TTUHSC!$G$43+TTUHSC!$H$43</f>
        <v>18302171</v>
      </c>
      <c r="L15" s="243">
        <f>TTUHSC!$J$43+TTUHSC!$K$43</f>
        <v>4130345</v>
      </c>
      <c r="M15" s="243">
        <f>TTUHSC!$I$43</f>
        <v>8615717</v>
      </c>
      <c r="N15" s="242">
        <f>TTUHSC!$L$17</f>
        <v>44091705</v>
      </c>
      <c r="O15" s="242">
        <f>SUM(TTUHSC!$F$43+TTUHSC!$H$43+TTUHSC!$J$43+TTUHSC!$K$43-TTUHSC!$L$13)</f>
        <v>16094931</v>
      </c>
      <c r="P15" s="241"/>
      <c r="R15" s="240"/>
      <c r="S15" s="240"/>
      <c r="T15" s="240"/>
    </row>
    <row r="16" spans="1:20">
      <c r="A16" s="121">
        <v>480</v>
      </c>
      <c r="B16" s="246"/>
      <c r="C16" s="245"/>
      <c r="D16" s="146" t="s">
        <v>597</v>
      </c>
      <c r="E16" s="203">
        <v>2016</v>
      </c>
      <c r="F16" s="343">
        <v>862</v>
      </c>
      <c r="G16" s="569">
        <f t="shared" si="0"/>
        <v>2277687</v>
      </c>
      <c r="H16" s="243">
        <f>TTUHSCEP!$O$46</f>
        <v>108461</v>
      </c>
      <c r="I16" s="568">
        <f>TTUHSCEP!$O$44</f>
        <v>2.56</v>
      </c>
      <c r="J16" s="243">
        <f>TTUHSCEP!$F$43</f>
        <v>1702603</v>
      </c>
      <c r="K16" s="243">
        <f>TTUHSCEP!$G$43+TTUHSCEP!$H$43</f>
        <v>6499212</v>
      </c>
      <c r="L16" s="243">
        <f>TTUHSCEP!$J$43+TTUHSCEP!$K$43</f>
        <v>575084</v>
      </c>
      <c r="M16" s="243">
        <f>TTUHSCEP!$I$43</f>
        <v>1469774</v>
      </c>
      <c r="N16" s="242">
        <f>TTUHSCEP!$L$17</f>
        <v>10246673</v>
      </c>
      <c r="O16" s="242">
        <f>SUM(TTUHSCEP!$F$43+TTUHSCEP!$H$43+TTUHSCEP!$J$43+TTUHSCEP!$K$43-TTUHSCEP!$L$13)</f>
        <v>4425084</v>
      </c>
      <c r="P16" s="241"/>
      <c r="R16" s="240"/>
      <c r="S16" s="240"/>
      <c r="T16" s="240"/>
    </row>
    <row r="17" spans="1:20">
      <c r="A17" s="121">
        <v>410</v>
      </c>
      <c r="B17" s="246"/>
      <c r="C17" s="245"/>
      <c r="D17" s="146" t="s">
        <v>379</v>
      </c>
      <c r="E17" s="203">
        <f>$E$6</f>
        <v>2020</v>
      </c>
      <c r="F17" s="343">
        <v>11618</v>
      </c>
      <c r="G17" s="569">
        <f t="shared" si="0"/>
        <v>187745716</v>
      </c>
      <c r="H17" s="243">
        <f>HSH!$O$46</f>
        <v>555707</v>
      </c>
      <c r="I17" s="568">
        <f>HSH!$O$44</f>
        <v>72.42</v>
      </c>
      <c r="J17" s="243">
        <f>HSH!$F$43</f>
        <v>133623840</v>
      </c>
      <c r="K17" s="243">
        <f>HSH!$G$43+HSH!$H$43</f>
        <v>39093550</v>
      </c>
      <c r="L17" s="243">
        <f>HSH!$J$43+HSH!$K$43</f>
        <v>54121876</v>
      </c>
      <c r="M17" s="243">
        <f>HSH!$I$43</f>
        <v>26303530</v>
      </c>
      <c r="N17" s="242">
        <f>HSH!$L$17</f>
        <v>253142796</v>
      </c>
      <c r="O17" s="242">
        <f>SUM(HSH!$F$43+HSH!$H$43+HSH!$J$43+HSH!$K$43-HSH!$L$13)</f>
        <v>159449769</v>
      </c>
      <c r="P17" s="241"/>
      <c r="R17" s="240"/>
      <c r="S17" s="240"/>
      <c r="T17" s="240"/>
    </row>
    <row r="18" spans="1:20">
      <c r="A18" s="121">
        <v>430</v>
      </c>
      <c r="B18" s="246"/>
      <c r="C18" s="245"/>
      <c r="D18" s="146" t="s">
        <v>380</v>
      </c>
      <c r="E18" s="203">
        <f>$E$6</f>
        <v>2020</v>
      </c>
      <c r="F18" s="343">
        <v>25554</v>
      </c>
      <c r="G18" s="569">
        <f t="shared" si="0"/>
        <v>549772961</v>
      </c>
      <c r="H18" s="243">
        <f>MDA!$O$46</f>
        <v>961142</v>
      </c>
      <c r="I18" s="568">
        <f>MDA!$O$44</f>
        <v>210.1</v>
      </c>
      <c r="J18" s="243">
        <f>MDA!$F$43</f>
        <v>186488139</v>
      </c>
      <c r="K18" s="243">
        <f>MDA!$G$43+MDA!$H$43</f>
        <v>291618614</v>
      </c>
      <c r="L18" s="243">
        <f>MDA!$J$43+MDA!$K$43</f>
        <v>363284822</v>
      </c>
      <c r="M18" s="243">
        <f>MDA!$I$43</f>
        <v>126284991</v>
      </c>
      <c r="N18" s="242">
        <f>MDA!$L$17</f>
        <v>967676566</v>
      </c>
      <c r="O18" s="242">
        <f>SUM(MDA!$F$43+MDA!$H$43+MDA!$J$43+MDA!$K$43-MDA!$L$13)</f>
        <v>495467575</v>
      </c>
      <c r="P18" s="241"/>
      <c r="R18" s="240"/>
      <c r="S18" s="240"/>
      <c r="T18" s="240"/>
    </row>
    <row r="19" spans="1:20" s="148" customFormat="1">
      <c r="A19" s="121">
        <v>440</v>
      </c>
      <c r="B19" s="246"/>
      <c r="C19" s="245"/>
      <c r="D19" s="456" t="s">
        <v>569</v>
      </c>
      <c r="E19" s="203">
        <f>$E$6</f>
        <v>2020</v>
      </c>
      <c r="F19" s="343">
        <v>42439</v>
      </c>
      <c r="G19" s="569">
        <f t="shared" si="0"/>
        <v>11661705</v>
      </c>
      <c r="H19" s="570" t="str">
        <f>THC!$O$46</f>
        <v>N/A</v>
      </c>
      <c r="I19" s="568">
        <f>THC!$O$44</f>
        <v>18.91</v>
      </c>
      <c r="J19" s="243">
        <f>THC!$F$43</f>
        <v>7732035</v>
      </c>
      <c r="K19" s="243">
        <f>THC!$G$43+THC!$H$43</f>
        <v>4021846</v>
      </c>
      <c r="L19" s="243">
        <f>THC!$J$43+THC!$K$43</f>
        <v>3929670</v>
      </c>
      <c r="M19" s="243">
        <f>THC!$I$43</f>
        <v>5581364</v>
      </c>
      <c r="N19" s="242">
        <f>THC!$L$17</f>
        <v>21264915</v>
      </c>
      <c r="O19" s="242">
        <f>SUM(THC!$F$43+THC!$H$43+THC!$J$43+THC!$K$43-THC!$L$13)</f>
        <v>11898365</v>
      </c>
      <c r="P19" s="241"/>
      <c r="Q19" s="122"/>
      <c r="R19" s="240"/>
      <c r="S19" s="240"/>
      <c r="T19" s="240"/>
    </row>
    <row r="20" spans="1:20">
      <c r="A20" s="261">
        <v>400</v>
      </c>
      <c r="B20" s="230"/>
      <c r="C20" s="228"/>
      <c r="D20" s="147" t="s">
        <v>381</v>
      </c>
      <c r="E20" s="499">
        <f>$E$6</f>
        <v>2020</v>
      </c>
      <c r="F20" s="503">
        <v>104952</v>
      </c>
      <c r="G20" s="569">
        <f t="shared" si="0"/>
        <v>128610913</v>
      </c>
      <c r="H20" s="243">
        <f>MBG!$O$46</f>
        <v>592677</v>
      </c>
      <c r="I20" s="568">
        <f>MBG!$O$44</f>
        <v>32.340000000000003</v>
      </c>
      <c r="J20" s="243">
        <f>MBG!$F$43</f>
        <v>113964401</v>
      </c>
      <c r="K20" s="243">
        <f>MBG!$G$43+MBG!$H$43</f>
        <v>7302410</v>
      </c>
      <c r="L20" s="243">
        <f>MBG!$J$43+MBG!$K$43</f>
        <v>14646512</v>
      </c>
      <c r="M20" s="243">
        <f>MBG!$I$43</f>
        <v>16698280</v>
      </c>
      <c r="N20" s="242">
        <f>MBG!$L$17</f>
        <v>152611603</v>
      </c>
      <c r="O20" s="242">
        <f>SUM(MBG!$F$43+MBG!$H$43+MBG!$J$43+MBG!$K$43-MBG!$L$13)</f>
        <v>99911644</v>
      </c>
      <c r="P20" s="504"/>
      <c r="Q20" s="148"/>
      <c r="R20" s="505"/>
      <c r="S20" s="505"/>
      <c r="T20" s="505"/>
    </row>
    <row r="21" spans="1:20">
      <c r="A21" s="121">
        <v>500</v>
      </c>
      <c r="B21" s="246"/>
      <c r="C21" s="245"/>
      <c r="D21" s="147" t="s">
        <v>598</v>
      </c>
      <c r="E21" s="203">
        <v>2016</v>
      </c>
      <c r="F21" s="503">
        <v>203599</v>
      </c>
      <c r="G21" s="569">
        <f t="shared" si="0"/>
        <v>12522904</v>
      </c>
      <c r="H21" s="243">
        <f>RGVM!$O$46</f>
        <v>481650</v>
      </c>
      <c r="I21" s="568">
        <f>RGVM!$O$44</f>
        <v>29.08</v>
      </c>
      <c r="J21" s="243">
        <f>RGVM!$F$43</f>
        <v>5052000</v>
      </c>
      <c r="K21" s="243">
        <f>RGVM!$G$43+RGVM!$H$43</f>
        <v>4587817</v>
      </c>
      <c r="L21" s="243">
        <f>RGVM!$J$43+RGVM!$K$43</f>
        <v>7470904</v>
      </c>
      <c r="M21" s="243">
        <f>RGVM!$I$43</f>
        <v>5494559</v>
      </c>
      <c r="N21" s="242">
        <f>RGVM!$L$17</f>
        <v>22605280</v>
      </c>
      <c r="O21" s="242">
        <f>SUM(RGVM!$F$43+RGVM!$H$43+RGVM!$J$43+RGVM!$K$43-RGVM!$L$13)</f>
        <v>11262932</v>
      </c>
      <c r="P21" s="241"/>
      <c r="R21" s="240"/>
      <c r="S21" s="240"/>
      <c r="T21" s="240"/>
    </row>
    <row r="22" spans="1:20">
      <c r="A22" s="121">
        <v>510</v>
      </c>
      <c r="B22" s="246"/>
      <c r="C22" s="245"/>
      <c r="D22" s="147" t="s">
        <v>593</v>
      </c>
      <c r="E22" s="203">
        <v>2016</v>
      </c>
      <c r="F22" s="503">
        <v>203658</v>
      </c>
      <c r="G22" s="569">
        <f t="shared" ref="G22" si="1">J22+L22</f>
        <v>18964324</v>
      </c>
      <c r="H22" s="243">
        <f>AUSM!$O$46</f>
        <v>538453</v>
      </c>
      <c r="I22" s="568">
        <f>AUSM!$O$44</f>
        <v>111.22</v>
      </c>
      <c r="J22" s="243">
        <f>AUSM!$F$43</f>
        <v>8385526</v>
      </c>
      <c r="K22" s="243">
        <f>AUSM!$G$43+AUSM!$H$43</f>
        <v>2590534</v>
      </c>
      <c r="L22" s="243">
        <f>AUSM!$J$43+AUSM!$K$43</f>
        <v>10578798</v>
      </c>
      <c r="M22" s="243">
        <f>AUSM!$I$43</f>
        <v>14143632</v>
      </c>
      <c r="N22" s="242">
        <f>AUSM!$L$17</f>
        <v>35698490</v>
      </c>
      <c r="O22" s="242">
        <f>SUM(AUSM!$F$43+AUSM!$H$43+AUSM!$J$43+AUSM!$K$43-AUSM!$L$13)</f>
        <v>18755513</v>
      </c>
      <c r="P22" s="241"/>
      <c r="R22" s="240"/>
      <c r="S22" s="240"/>
      <c r="T22" s="240"/>
    </row>
    <row r="23" spans="1:20">
      <c r="A23" s="121">
        <v>520</v>
      </c>
      <c r="B23" s="246"/>
      <c r="C23" s="245"/>
      <c r="D23" s="146" t="s">
        <v>708</v>
      </c>
      <c r="E23" s="203">
        <v>2016</v>
      </c>
      <c r="F23" s="343">
        <v>203652</v>
      </c>
      <c r="G23" s="569">
        <f t="shared" si="0"/>
        <v>109320</v>
      </c>
      <c r="H23" s="243" t="str">
        <f>UHM!$O$46</f>
        <v/>
      </c>
      <c r="I23" s="568" t="str">
        <f>UHM!$O$44</f>
        <v/>
      </c>
      <c r="J23" s="243">
        <f>UHM!$F$43</f>
        <v>98754</v>
      </c>
      <c r="K23" s="243">
        <f>UHM!$G$43+UHM!$H$43</f>
        <v>109431</v>
      </c>
      <c r="L23" s="243">
        <f>UHM!$J$43+UHM!$K$43</f>
        <v>10566</v>
      </c>
      <c r="M23" s="243">
        <f>UHM!$I$43</f>
        <v>4156</v>
      </c>
      <c r="N23" s="242">
        <f>UHM!$L$17</f>
        <v>222907</v>
      </c>
      <c r="O23" s="242">
        <f>SUM(UHM!$F$43+UHM!$H$43+UHM!$J$43+UHM!$K$43-UHM!$L$13)</f>
        <v>96926</v>
      </c>
      <c r="P23" s="241"/>
      <c r="R23" s="240"/>
      <c r="S23" s="240"/>
      <c r="T23" s="240"/>
    </row>
    <row r="24" spans="1:20" ht="13.5" thickBot="1">
      <c r="A24" s="237"/>
      <c r="B24" s="237">
        <f>COUNTA(D11:D23)</f>
        <v>13</v>
      </c>
      <c r="C24" s="237"/>
      <c r="D24" s="239" t="s">
        <v>386</v>
      </c>
      <c r="E24" s="238">
        <f t="shared" ref="E24" si="2">$E$6</f>
        <v>2020</v>
      </c>
      <c r="F24" s="344">
        <v>445566</v>
      </c>
      <c r="G24" s="583">
        <f t="shared" ref="G24" si="3">J24+L24</f>
        <v>1781269042</v>
      </c>
      <c r="H24" s="584">
        <f>Summary!$O$501</f>
        <v>812049</v>
      </c>
      <c r="I24" s="637">
        <f>Summary!$O$486</f>
        <v>86.1</v>
      </c>
      <c r="J24" s="584">
        <f t="shared" ref="J24:O24" si="4">SUM(J11:J23)</f>
        <v>1056669222</v>
      </c>
      <c r="K24" s="584">
        <f t="shared" si="4"/>
        <v>497172430</v>
      </c>
      <c r="L24" s="584">
        <f t="shared" si="4"/>
        <v>724599820</v>
      </c>
      <c r="M24" s="584">
        <f t="shared" si="4"/>
        <v>284412449</v>
      </c>
      <c r="N24" s="585">
        <f t="shared" si="4"/>
        <v>2562853921</v>
      </c>
      <c r="O24" s="585">
        <f t="shared" si="4"/>
        <v>1595860288</v>
      </c>
      <c r="P24" s="225"/>
      <c r="R24" s="221"/>
      <c r="S24" s="221"/>
      <c r="T24" s="221"/>
    </row>
    <row r="25" spans="1:20" s="221" customFormat="1" ht="13.5" thickTop="1">
      <c r="A25" s="222"/>
      <c r="B25" s="222"/>
      <c r="C25" s="222"/>
      <c r="O25" s="236"/>
      <c r="P25" s="236"/>
    </row>
    <row r="26" spans="1:20" s="221" customFormat="1">
      <c r="A26" s="222"/>
      <c r="B26" s="221" t="s">
        <v>385</v>
      </c>
      <c r="C26" s="222"/>
      <c r="O26" s="236"/>
      <c r="P26" s="236"/>
    </row>
    <row r="27" spans="1:20" s="221" customFormat="1">
      <c r="A27" s="222"/>
      <c r="B27" s="221" t="s">
        <v>384</v>
      </c>
      <c r="C27" s="222"/>
      <c r="G27" s="222"/>
      <c r="H27" s="222"/>
      <c r="I27" s="222"/>
      <c r="J27" s="222"/>
      <c r="K27" s="222"/>
      <c r="L27" s="222"/>
      <c r="M27" s="222"/>
      <c r="N27" s="222"/>
      <c r="O27" s="236"/>
      <c r="P27" s="236"/>
    </row>
    <row r="28" spans="1:20" s="228" customFormat="1">
      <c r="A28" s="230"/>
      <c r="B28" s="230"/>
      <c r="C28" s="230"/>
      <c r="G28" s="571"/>
      <c r="H28" s="231"/>
      <c r="I28" s="233"/>
      <c r="J28" s="233"/>
      <c r="K28" s="233"/>
      <c r="L28" s="233"/>
      <c r="M28" s="231"/>
      <c r="N28" s="231"/>
    </row>
    <row r="29" spans="1:20" s="228" customFormat="1">
      <c r="A29" s="230"/>
      <c r="B29" s="230"/>
      <c r="C29" s="230"/>
      <c r="D29" s="234"/>
      <c r="G29" s="232"/>
      <c r="H29" s="231"/>
      <c r="I29" s="233"/>
      <c r="J29" s="233"/>
      <c r="K29" s="233"/>
      <c r="L29" s="233"/>
      <c r="M29" s="235"/>
      <c r="N29" s="231"/>
      <c r="O29" s="234"/>
      <c r="P29" s="234"/>
    </row>
    <row r="30" spans="1:20" s="228" customFormat="1">
      <c r="A30" s="230"/>
      <c r="B30" s="230"/>
      <c r="C30" s="230"/>
      <c r="G30" s="232"/>
      <c r="H30" s="351"/>
      <c r="I30" s="233"/>
      <c r="J30" s="233"/>
      <c r="K30" s="233"/>
      <c r="L30" s="233"/>
      <c r="M30" s="232"/>
      <c r="N30" s="231"/>
    </row>
    <row r="31" spans="1:20" s="228" customFormat="1">
      <c r="A31" s="230"/>
      <c r="B31" s="230"/>
      <c r="C31" s="230"/>
      <c r="G31" s="229"/>
      <c r="H31" s="229"/>
      <c r="I31" s="229"/>
      <c r="J31" s="229"/>
      <c r="K31" s="229"/>
      <c r="L31" s="229"/>
      <c r="M31" s="229"/>
      <c r="N31" s="229"/>
    </row>
    <row r="32" spans="1:20" s="228" customFormat="1">
      <c r="A32" s="230"/>
      <c r="B32" s="230"/>
      <c r="C32" s="230"/>
      <c r="G32" s="229"/>
      <c r="H32" s="229"/>
      <c r="I32" s="229"/>
      <c r="J32" s="229"/>
      <c r="K32" s="229"/>
      <c r="L32" s="229"/>
      <c r="M32" s="229"/>
      <c r="N32" s="229"/>
    </row>
    <row r="33" spans="1:18" s="228" customFormat="1">
      <c r="A33" s="230"/>
      <c r="B33" s="230"/>
      <c r="C33" s="230"/>
      <c r="G33" s="229"/>
      <c r="H33" s="229"/>
      <c r="I33" s="229"/>
      <c r="J33" s="229"/>
      <c r="K33" s="229"/>
      <c r="L33" s="229"/>
      <c r="M33" s="229"/>
      <c r="N33" s="229"/>
    </row>
    <row r="34" spans="1:18" s="221" customFormat="1">
      <c r="A34" s="222"/>
      <c r="B34" s="222"/>
      <c r="C34" s="222"/>
      <c r="R34" s="227"/>
    </row>
    <row r="35" spans="1:18" s="221" customFormat="1">
      <c r="A35" s="222"/>
      <c r="B35" s="638" t="s">
        <v>732</v>
      </c>
      <c r="C35" s="222"/>
    </row>
    <row r="36" spans="1:18" s="221" customFormat="1">
      <c r="A36" s="222"/>
      <c r="B36" s="222"/>
      <c r="C36" s="222"/>
      <c r="G36" s="196"/>
      <c r="H36" s="196"/>
      <c r="I36" s="196"/>
      <c r="J36" s="196" t="str">
        <f>IF(J24&lt;&gt;Summary!$F$472,"Error","Balanced")</f>
        <v>Balanced</v>
      </c>
      <c r="K36" s="196" t="str">
        <f>IF(K24&lt;&gt;(Summary!$G$472+Summary!$H$472),"Error","Balanced")</f>
        <v>Balanced</v>
      </c>
      <c r="L36" s="196" t="str">
        <f>IF(L24&lt;&gt;(Summary!$J$472+Summary!$K$472),"Error","Balanced")</f>
        <v>Balanced</v>
      </c>
      <c r="M36" s="196" t="str">
        <f>IF(M24&lt;&gt;Summary!$I$472,"Error","Balanced")</f>
        <v>Balanced</v>
      </c>
      <c r="N36" s="196" t="str">
        <f>IF(N24&lt;&gt;Summary!$L$472,"Error","Balanced")</f>
        <v>Balanced</v>
      </c>
      <c r="O36" s="226"/>
      <c r="P36" s="226"/>
    </row>
    <row r="37" spans="1:18" s="221" customFormat="1">
      <c r="A37" s="222"/>
      <c r="B37" s="222"/>
      <c r="C37" s="222"/>
    </row>
    <row r="38" spans="1:18" s="221" customFormat="1">
      <c r="A38" s="222"/>
      <c r="B38" s="222"/>
      <c r="C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</row>
    <row r="39" spans="1:18" s="221" customFormat="1">
      <c r="A39" s="222"/>
      <c r="B39" s="222"/>
      <c r="C39" s="222"/>
    </row>
    <row r="40" spans="1:18" s="221" customFormat="1">
      <c r="A40" s="222"/>
      <c r="B40" s="222"/>
      <c r="C40" s="222"/>
    </row>
    <row r="41" spans="1:18" s="221" customFormat="1">
      <c r="A41" s="222"/>
      <c r="B41" s="222"/>
      <c r="C41" s="222"/>
    </row>
    <row r="42" spans="1:18" s="221" customFormat="1">
      <c r="A42" s="222"/>
      <c r="B42" s="222"/>
      <c r="C42" s="222"/>
    </row>
    <row r="43" spans="1:18" s="221" customFormat="1">
      <c r="A43" s="222"/>
      <c r="B43" s="222"/>
      <c r="C43" s="222"/>
      <c r="G43" s="224"/>
      <c r="H43" s="224"/>
      <c r="I43" s="224"/>
      <c r="J43" s="224"/>
      <c r="K43" s="224"/>
      <c r="L43" s="224"/>
      <c r="M43" s="224"/>
      <c r="N43" s="224"/>
      <c r="O43" s="224"/>
      <c r="P43" s="224"/>
    </row>
    <row r="44" spans="1:18" s="221" customFormat="1">
      <c r="A44" s="222"/>
      <c r="B44" s="222"/>
      <c r="C44" s="222"/>
      <c r="D44" s="402"/>
    </row>
    <row r="45" spans="1:18" s="221" customFormat="1">
      <c r="A45" s="222"/>
      <c r="B45" s="223">
        <f t="shared" ref="B45" si="5">SUM(B11:B24)</f>
        <v>13</v>
      </c>
      <c r="C45" s="222"/>
      <c r="D45" s="158" t="s">
        <v>549</v>
      </c>
      <c r="E45" s="223"/>
      <c r="F45" s="223">
        <f t="shared" ref="F45:O45" si="6">SUM(F11:F24)</f>
        <v>1242601</v>
      </c>
      <c r="G45" s="223">
        <f t="shared" si="6"/>
        <v>3562538084</v>
      </c>
      <c r="H45" s="223">
        <f t="shared" si="6"/>
        <v>7991532</v>
      </c>
      <c r="I45" s="366">
        <f t="shared" si="6"/>
        <v>987.24000000000012</v>
      </c>
      <c r="J45" s="223">
        <f t="shared" si="6"/>
        <v>2113338444</v>
      </c>
      <c r="K45" s="223">
        <f t="shared" si="6"/>
        <v>994344860</v>
      </c>
      <c r="L45" s="223">
        <f t="shared" si="6"/>
        <v>1449199640</v>
      </c>
      <c r="M45" s="223">
        <f t="shared" si="6"/>
        <v>568824898</v>
      </c>
      <c r="N45" s="223">
        <f t="shared" si="6"/>
        <v>5125707842</v>
      </c>
      <c r="O45" s="223">
        <f t="shared" si="6"/>
        <v>3191720576</v>
      </c>
      <c r="P45" s="366">
        <f>SUM(F45:O45)</f>
        <v>17014909464.24</v>
      </c>
    </row>
    <row r="46" spans="1:18" s="221" customFormat="1">
      <c r="A46" s="222"/>
      <c r="B46" s="222"/>
      <c r="C46" s="222"/>
    </row>
    <row r="47" spans="1:18" s="221" customFormat="1">
      <c r="A47" s="222"/>
      <c r="B47" s="222"/>
      <c r="C47" s="222"/>
    </row>
    <row r="48" spans="1:18" s="221" customFormat="1">
      <c r="A48" s="222"/>
      <c r="B48" s="222"/>
      <c r="C48" s="222"/>
    </row>
    <row r="49" spans="1:16" s="221" customFormat="1">
      <c r="A49" s="222"/>
      <c r="B49" s="222"/>
      <c r="C49" s="222"/>
      <c r="D49" s="406" t="s">
        <v>848</v>
      </c>
      <c r="F49" s="221">
        <v>1242601</v>
      </c>
      <c r="G49" s="221">
        <v>3562538084</v>
      </c>
      <c r="H49" s="221">
        <v>7991532</v>
      </c>
      <c r="I49" s="221">
        <v>987.24000000000012</v>
      </c>
      <c r="J49" s="221">
        <v>2113338444</v>
      </c>
      <c r="K49" s="221">
        <v>994344860</v>
      </c>
      <c r="L49" s="221">
        <v>1449199640</v>
      </c>
      <c r="M49" s="221">
        <v>568824898</v>
      </c>
      <c r="N49" s="221">
        <v>5125707842</v>
      </c>
      <c r="O49" s="221">
        <v>3191720576</v>
      </c>
      <c r="P49" s="221">
        <v>17014909464.24</v>
      </c>
    </row>
    <row r="50" spans="1:16" s="221" customFormat="1">
      <c r="A50" s="222"/>
      <c r="B50" s="222"/>
      <c r="C50" s="222"/>
    </row>
    <row r="51" spans="1:16" s="221" customFormat="1">
      <c r="A51" s="222"/>
      <c r="B51" s="222"/>
      <c r="C51" s="222"/>
      <c r="F51" s="407">
        <f>F49-F45</f>
        <v>0</v>
      </c>
      <c r="G51" s="407">
        <f t="shared" ref="G51:O51" si="7">G49-G45</f>
        <v>0</v>
      </c>
      <c r="H51" s="407">
        <f t="shared" si="7"/>
        <v>0</v>
      </c>
      <c r="I51" s="407">
        <f t="shared" si="7"/>
        <v>0</v>
      </c>
      <c r="J51" s="407">
        <f t="shared" si="7"/>
        <v>0</v>
      </c>
      <c r="K51" s="407">
        <f t="shared" si="7"/>
        <v>0</v>
      </c>
      <c r="L51" s="407">
        <f t="shared" si="7"/>
        <v>0</v>
      </c>
      <c r="M51" s="407">
        <f t="shared" si="7"/>
        <v>0</v>
      </c>
      <c r="N51" s="407">
        <f t="shared" si="7"/>
        <v>0</v>
      </c>
      <c r="O51" s="407">
        <f t="shared" si="7"/>
        <v>0</v>
      </c>
      <c r="P51" s="407">
        <f>P49-P45</f>
        <v>0</v>
      </c>
    </row>
    <row r="52" spans="1:16" s="221" customFormat="1">
      <c r="A52" s="222"/>
      <c r="B52" s="222"/>
      <c r="C52" s="222"/>
    </row>
    <row r="53" spans="1:16" s="221" customFormat="1">
      <c r="A53" s="222"/>
      <c r="B53" s="222"/>
      <c r="C53" s="222"/>
    </row>
    <row r="54" spans="1:16" s="221" customFormat="1">
      <c r="A54" s="222"/>
      <c r="B54" s="222"/>
      <c r="C54" s="222"/>
    </row>
    <row r="55" spans="1:16" s="221" customFormat="1">
      <c r="A55" s="222"/>
      <c r="B55" s="222"/>
      <c r="C55" s="222"/>
    </row>
    <row r="56" spans="1:16" s="221" customFormat="1">
      <c r="A56" s="222"/>
      <c r="B56" s="222"/>
      <c r="C56" s="222"/>
    </row>
    <row r="57" spans="1:16" s="221" customFormat="1">
      <c r="A57" s="222"/>
      <c r="B57" s="222"/>
      <c r="C57" s="222"/>
    </row>
    <row r="58" spans="1:16" s="221" customFormat="1">
      <c r="A58" s="222"/>
      <c r="B58" s="222"/>
      <c r="C58" s="222"/>
    </row>
    <row r="59" spans="1:16" s="221" customFormat="1">
      <c r="A59" s="222"/>
      <c r="B59" s="222"/>
      <c r="C59" s="222"/>
    </row>
    <row r="60" spans="1:16" s="221" customFormat="1">
      <c r="A60" s="222"/>
      <c r="B60" s="222"/>
      <c r="C60" s="222"/>
    </row>
    <row r="61" spans="1:16" s="221" customFormat="1">
      <c r="A61" s="222"/>
      <c r="B61" s="222"/>
      <c r="C61" s="222"/>
    </row>
    <row r="62" spans="1:16" s="221" customFormat="1">
      <c r="A62" s="222"/>
      <c r="B62" s="222"/>
      <c r="C62" s="222"/>
    </row>
    <row r="63" spans="1:16" s="221" customFormat="1">
      <c r="A63" s="222"/>
      <c r="B63" s="222"/>
      <c r="C63" s="222"/>
    </row>
    <row r="64" spans="1:16" s="221" customFormat="1">
      <c r="A64" s="222"/>
      <c r="B64" s="222"/>
      <c r="C64" s="222"/>
    </row>
    <row r="65" spans="1:3" s="221" customFormat="1">
      <c r="A65" s="222"/>
      <c r="B65" s="222"/>
      <c r="C65" s="222"/>
    </row>
    <row r="66" spans="1:3" s="221" customFormat="1">
      <c r="A66" s="222"/>
      <c r="B66" s="222"/>
      <c r="C66" s="222"/>
    </row>
    <row r="67" spans="1:3" s="221" customFormat="1">
      <c r="A67" s="222"/>
      <c r="B67" s="222"/>
      <c r="C67" s="222"/>
    </row>
    <row r="68" spans="1:3" s="221" customFormat="1">
      <c r="A68" s="222"/>
      <c r="B68" s="222"/>
      <c r="C68" s="222"/>
    </row>
    <row r="69" spans="1:3" s="221" customFormat="1">
      <c r="A69" s="222"/>
      <c r="B69" s="222"/>
      <c r="C69" s="222"/>
    </row>
    <row r="70" spans="1:3" s="221" customFormat="1">
      <c r="A70" s="222"/>
      <c r="B70" s="222"/>
      <c r="C70" s="222"/>
    </row>
    <row r="71" spans="1:3" s="221" customFormat="1">
      <c r="A71" s="222"/>
      <c r="B71" s="222"/>
      <c r="C71" s="222"/>
    </row>
    <row r="72" spans="1:3" s="221" customFormat="1">
      <c r="A72" s="222"/>
      <c r="B72" s="222"/>
      <c r="C72" s="222"/>
    </row>
    <row r="73" spans="1:3" s="221" customFormat="1">
      <c r="A73" s="222"/>
      <c r="B73" s="222"/>
      <c r="C73" s="222"/>
    </row>
    <row r="74" spans="1:3" s="221" customFormat="1">
      <c r="A74" s="222"/>
      <c r="B74" s="222"/>
      <c r="C74" s="222"/>
    </row>
    <row r="75" spans="1:3" s="221" customFormat="1">
      <c r="A75" s="222"/>
      <c r="B75" s="222"/>
      <c r="C75" s="222"/>
    </row>
    <row r="76" spans="1:3" s="221" customFormat="1">
      <c r="A76" s="222"/>
      <c r="B76" s="222"/>
      <c r="C76" s="222"/>
    </row>
    <row r="77" spans="1:3" s="221" customFormat="1">
      <c r="A77" s="222"/>
      <c r="B77" s="222"/>
      <c r="C77" s="222"/>
    </row>
    <row r="78" spans="1:3" s="221" customFormat="1">
      <c r="A78" s="222"/>
      <c r="B78" s="222"/>
      <c r="C78" s="222"/>
    </row>
    <row r="79" spans="1:3" s="221" customFormat="1">
      <c r="A79" s="222"/>
      <c r="B79" s="222"/>
      <c r="C79" s="222"/>
    </row>
    <row r="80" spans="1:3" s="221" customFormat="1">
      <c r="A80" s="222"/>
      <c r="B80" s="222"/>
      <c r="C80" s="222"/>
    </row>
    <row r="81" spans="1:3" s="221" customFormat="1">
      <c r="A81" s="222"/>
      <c r="B81" s="222"/>
      <c r="C81" s="222"/>
    </row>
    <row r="82" spans="1:3" s="221" customFormat="1">
      <c r="A82" s="222"/>
      <c r="B82" s="222"/>
      <c r="C82" s="222"/>
    </row>
    <row r="83" spans="1:3" s="221" customFormat="1">
      <c r="A83" s="222"/>
      <c r="B83" s="222"/>
      <c r="C83" s="222"/>
    </row>
    <row r="84" spans="1:3" s="221" customFormat="1">
      <c r="A84" s="222"/>
      <c r="B84" s="222"/>
      <c r="C84" s="222"/>
    </row>
    <row r="85" spans="1:3" s="221" customFormat="1">
      <c r="A85" s="222"/>
      <c r="B85" s="222"/>
      <c r="C85" s="222"/>
    </row>
    <row r="86" spans="1:3" s="221" customFormat="1">
      <c r="A86" s="222"/>
      <c r="B86" s="222"/>
      <c r="C86" s="222"/>
    </row>
    <row r="87" spans="1:3" s="221" customFormat="1">
      <c r="A87" s="222"/>
      <c r="B87" s="222"/>
      <c r="C87" s="222"/>
    </row>
    <row r="88" spans="1:3" s="221" customFormat="1">
      <c r="A88" s="222"/>
      <c r="B88" s="222"/>
      <c r="C88" s="222"/>
    </row>
    <row r="89" spans="1:3" s="221" customFormat="1">
      <c r="A89" s="222"/>
      <c r="B89" s="222"/>
      <c r="C89" s="222"/>
    </row>
    <row r="90" spans="1:3" s="221" customFormat="1">
      <c r="A90" s="222"/>
      <c r="B90" s="222"/>
      <c r="C90" s="222"/>
    </row>
    <row r="91" spans="1:3" s="221" customFormat="1">
      <c r="A91" s="222"/>
      <c r="B91" s="222"/>
      <c r="C91" s="222"/>
    </row>
    <row r="92" spans="1:3" s="221" customFormat="1">
      <c r="A92" s="222"/>
      <c r="B92" s="222"/>
      <c r="C92" s="222"/>
    </row>
    <row r="93" spans="1:3" s="221" customFormat="1">
      <c r="A93" s="222"/>
      <c r="B93" s="222"/>
      <c r="C93" s="222"/>
    </row>
    <row r="94" spans="1:3" s="221" customFormat="1">
      <c r="A94" s="222"/>
      <c r="B94" s="222"/>
      <c r="C94" s="222"/>
    </row>
    <row r="95" spans="1:3" s="221" customFormat="1">
      <c r="A95" s="222"/>
      <c r="B95" s="222"/>
      <c r="C95" s="222"/>
    </row>
    <row r="96" spans="1:3" s="221" customFormat="1">
      <c r="A96" s="222"/>
      <c r="B96" s="222"/>
      <c r="C96" s="222"/>
    </row>
    <row r="97" spans="1:3" s="221" customFormat="1">
      <c r="A97" s="222"/>
      <c r="B97" s="222"/>
      <c r="C97" s="222"/>
    </row>
    <row r="98" spans="1:3" s="221" customFormat="1">
      <c r="A98" s="222"/>
      <c r="B98" s="222"/>
      <c r="C98" s="222"/>
    </row>
    <row r="99" spans="1:3" s="221" customFormat="1">
      <c r="A99" s="222"/>
      <c r="B99" s="222"/>
      <c r="C99" s="222"/>
    </row>
    <row r="100" spans="1:3" s="221" customFormat="1">
      <c r="A100" s="222"/>
      <c r="B100" s="222"/>
      <c r="C100" s="222"/>
    </row>
    <row r="101" spans="1:3" s="221" customFormat="1">
      <c r="A101" s="222"/>
      <c r="B101" s="222"/>
      <c r="C101" s="222"/>
    </row>
    <row r="102" spans="1:3" s="221" customFormat="1">
      <c r="A102" s="222"/>
      <c r="B102" s="222"/>
      <c r="C102" s="222"/>
    </row>
    <row r="103" spans="1:3" s="221" customFormat="1">
      <c r="A103" s="222"/>
      <c r="B103" s="222"/>
      <c r="C103" s="222"/>
    </row>
    <row r="104" spans="1:3" s="221" customFormat="1">
      <c r="A104" s="222"/>
      <c r="B104" s="222"/>
      <c r="C104" s="222"/>
    </row>
    <row r="105" spans="1:3" s="221" customFormat="1">
      <c r="A105" s="222"/>
      <c r="B105" s="222"/>
      <c r="C105" s="222"/>
    </row>
    <row r="106" spans="1:3" s="221" customFormat="1">
      <c r="A106" s="222"/>
      <c r="B106" s="222"/>
      <c r="C106" s="222"/>
    </row>
    <row r="107" spans="1:3" s="221" customFormat="1">
      <c r="A107" s="222"/>
      <c r="B107" s="222"/>
      <c r="C107" s="222"/>
    </row>
    <row r="108" spans="1:3" s="221" customFormat="1">
      <c r="A108" s="222"/>
      <c r="B108" s="222"/>
      <c r="C108" s="222"/>
    </row>
    <row r="109" spans="1:3" s="221" customFormat="1">
      <c r="A109" s="222"/>
      <c r="B109" s="222"/>
      <c r="C109" s="222"/>
    </row>
    <row r="110" spans="1:3" s="221" customFormat="1">
      <c r="A110" s="222"/>
      <c r="B110" s="222"/>
      <c r="C110" s="222"/>
    </row>
    <row r="111" spans="1:3" s="221" customFormat="1">
      <c r="A111" s="222"/>
      <c r="B111" s="222"/>
      <c r="C111" s="222"/>
    </row>
    <row r="112" spans="1:3" s="221" customFormat="1">
      <c r="A112" s="222"/>
      <c r="B112" s="222"/>
      <c r="C112" s="222"/>
    </row>
    <row r="113" spans="1:3" s="221" customFormat="1">
      <c r="A113" s="222"/>
      <c r="B113" s="222"/>
      <c r="C113" s="222"/>
    </row>
    <row r="114" spans="1:3" s="221" customFormat="1">
      <c r="A114" s="222"/>
      <c r="B114" s="222"/>
      <c r="C114" s="222"/>
    </row>
    <row r="115" spans="1:3" s="221" customFormat="1">
      <c r="A115" s="222"/>
      <c r="B115" s="222"/>
      <c r="C115" s="222"/>
    </row>
    <row r="116" spans="1:3" s="221" customFormat="1">
      <c r="A116" s="222"/>
      <c r="B116" s="222"/>
      <c r="C116" s="222"/>
    </row>
    <row r="117" spans="1:3" s="221" customFormat="1">
      <c r="A117" s="222"/>
      <c r="B117" s="222"/>
      <c r="C117" s="222"/>
    </row>
    <row r="118" spans="1:3" s="221" customFormat="1">
      <c r="A118" s="222"/>
      <c r="B118" s="222"/>
      <c r="C118" s="222"/>
    </row>
    <row r="119" spans="1:3" s="221" customFormat="1">
      <c r="A119" s="222"/>
      <c r="B119" s="222"/>
      <c r="C119" s="222"/>
    </row>
    <row r="120" spans="1:3" s="221" customFormat="1">
      <c r="A120" s="222"/>
      <c r="B120" s="222"/>
      <c r="C120" s="222"/>
    </row>
    <row r="121" spans="1:3" s="221" customFormat="1">
      <c r="A121" s="222"/>
      <c r="B121" s="222"/>
      <c r="C121" s="222"/>
    </row>
    <row r="122" spans="1:3" s="221" customFormat="1">
      <c r="A122" s="222"/>
      <c r="B122" s="222"/>
      <c r="C122" s="222"/>
    </row>
    <row r="123" spans="1:3" s="221" customFormat="1">
      <c r="A123" s="222"/>
      <c r="B123" s="222"/>
      <c r="C123" s="222"/>
    </row>
    <row r="124" spans="1:3" s="221" customFormat="1">
      <c r="A124" s="222"/>
      <c r="B124" s="222"/>
      <c r="C124" s="222"/>
    </row>
    <row r="125" spans="1:3" s="221" customFormat="1">
      <c r="A125" s="222"/>
      <c r="B125" s="222"/>
      <c r="C125" s="222"/>
    </row>
    <row r="126" spans="1:3" s="221" customFormat="1">
      <c r="A126" s="222"/>
      <c r="B126" s="222"/>
      <c r="C126" s="222"/>
    </row>
    <row r="127" spans="1:3" s="221" customFormat="1">
      <c r="A127" s="222"/>
      <c r="B127" s="222"/>
      <c r="C127" s="222"/>
    </row>
    <row r="128" spans="1:3" s="221" customFormat="1">
      <c r="A128" s="222"/>
      <c r="B128" s="222"/>
      <c r="C128" s="222"/>
    </row>
    <row r="129" spans="1:3" s="221" customFormat="1">
      <c r="A129" s="222"/>
      <c r="B129" s="222"/>
      <c r="C129" s="222"/>
    </row>
    <row r="130" spans="1:3" s="221" customFormat="1">
      <c r="A130" s="222"/>
      <c r="B130" s="222"/>
      <c r="C130" s="222"/>
    </row>
    <row r="131" spans="1:3" s="221" customFormat="1">
      <c r="A131" s="222"/>
      <c r="B131" s="222"/>
      <c r="C131" s="222"/>
    </row>
    <row r="132" spans="1:3" s="221" customFormat="1">
      <c r="A132" s="222"/>
      <c r="B132" s="222"/>
      <c r="C132" s="222"/>
    </row>
    <row r="133" spans="1:3" s="221" customFormat="1">
      <c r="A133" s="222"/>
      <c r="B133" s="222"/>
      <c r="C133" s="222"/>
    </row>
    <row r="134" spans="1:3" s="221" customFormat="1">
      <c r="A134" s="222"/>
      <c r="B134" s="222"/>
      <c r="C134" s="222"/>
    </row>
    <row r="135" spans="1:3" s="221" customFormat="1">
      <c r="A135" s="222"/>
      <c r="B135" s="222"/>
      <c r="C135" s="222"/>
    </row>
    <row r="136" spans="1:3" s="221" customFormat="1">
      <c r="A136" s="222"/>
      <c r="B136" s="222"/>
      <c r="C136" s="222"/>
    </row>
    <row r="137" spans="1:3" s="221" customFormat="1">
      <c r="A137" s="222"/>
      <c r="B137" s="222"/>
      <c r="C137" s="222"/>
    </row>
    <row r="138" spans="1:3" s="221" customFormat="1">
      <c r="A138" s="222"/>
      <c r="B138" s="222"/>
      <c r="C138" s="222"/>
    </row>
    <row r="139" spans="1:3" s="221" customFormat="1">
      <c r="A139" s="222"/>
      <c r="B139" s="222"/>
      <c r="C139" s="222"/>
    </row>
    <row r="140" spans="1:3" s="221" customFormat="1">
      <c r="A140" s="222"/>
      <c r="B140" s="222"/>
      <c r="C140" s="222"/>
    </row>
    <row r="141" spans="1:3" s="221" customFormat="1">
      <c r="A141" s="222"/>
      <c r="B141" s="222"/>
      <c r="C141" s="222"/>
    </row>
    <row r="142" spans="1:3" s="221" customFormat="1">
      <c r="A142" s="222"/>
      <c r="B142" s="222"/>
      <c r="C142" s="222"/>
    </row>
    <row r="143" spans="1:3" s="221" customFormat="1">
      <c r="A143" s="222"/>
      <c r="B143" s="222"/>
      <c r="C143" s="222"/>
    </row>
    <row r="144" spans="1:3" s="221" customFormat="1">
      <c r="A144" s="222"/>
      <c r="B144" s="222"/>
      <c r="C144" s="222"/>
    </row>
    <row r="145" spans="1:3" s="221" customFormat="1">
      <c r="A145" s="222"/>
      <c r="B145" s="222"/>
      <c r="C145" s="222"/>
    </row>
    <row r="146" spans="1:3" s="221" customFormat="1">
      <c r="A146" s="222"/>
      <c r="B146" s="222"/>
      <c r="C146" s="222"/>
    </row>
    <row r="147" spans="1:3" s="221" customFormat="1">
      <c r="A147" s="222"/>
      <c r="B147" s="222"/>
      <c r="C147" s="222"/>
    </row>
    <row r="148" spans="1:3" s="221" customFormat="1">
      <c r="A148" s="222"/>
      <c r="B148" s="222"/>
      <c r="C148" s="222"/>
    </row>
    <row r="149" spans="1:3" s="221" customFormat="1">
      <c r="A149" s="222"/>
      <c r="B149" s="222"/>
      <c r="C149" s="222"/>
    </row>
    <row r="150" spans="1:3" s="221" customFormat="1">
      <c r="A150" s="222"/>
      <c r="B150" s="222"/>
      <c r="C150" s="222"/>
    </row>
    <row r="151" spans="1:3" s="221" customFormat="1">
      <c r="A151" s="222"/>
      <c r="B151" s="222"/>
      <c r="C151" s="222"/>
    </row>
    <row r="152" spans="1:3" s="221" customFormat="1">
      <c r="A152" s="222"/>
      <c r="B152" s="222"/>
      <c r="C152" s="222"/>
    </row>
    <row r="153" spans="1:3" s="221" customFormat="1">
      <c r="A153" s="222"/>
      <c r="B153" s="222"/>
      <c r="C153" s="222"/>
    </row>
    <row r="154" spans="1:3" s="221" customFormat="1">
      <c r="A154" s="222"/>
      <c r="B154" s="222"/>
      <c r="C154" s="222"/>
    </row>
    <row r="155" spans="1:3" s="221" customFormat="1">
      <c r="A155" s="222"/>
      <c r="B155" s="222"/>
      <c r="C155" s="222"/>
    </row>
    <row r="156" spans="1:3" s="221" customFormat="1">
      <c r="A156" s="222"/>
      <c r="B156" s="222"/>
      <c r="C156" s="222"/>
    </row>
    <row r="157" spans="1:3" s="221" customFormat="1">
      <c r="A157" s="222"/>
      <c r="B157" s="222"/>
      <c r="C157" s="222"/>
    </row>
    <row r="158" spans="1:3" s="221" customFormat="1">
      <c r="A158" s="222"/>
      <c r="B158" s="222"/>
      <c r="C158" s="222"/>
    </row>
    <row r="159" spans="1:3" s="221" customFormat="1">
      <c r="A159" s="222"/>
      <c r="B159" s="222"/>
      <c r="C159" s="222"/>
    </row>
    <row r="160" spans="1:3" s="221" customFormat="1">
      <c r="A160" s="222"/>
      <c r="B160" s="222"/>
      <c r="C160" s="222"/>
    </row>
    <row r="161" spans="1:3" s="221" customFormat="1">
      <c r="A161" s="222"/>
      <c r="B161" s="222"/>
      <c r="C161" s="222"/>
    </row>
    <row r="162" spans="1:3" s="221" customFormat="1">
      <c r="A162" s="222"/>
      <c r="B162" s="222"/>
      <c r="C162" s="222"/>
    </row>
    <row r="163" spans="1:3" s="221" customFormat="1">
      <c r="A163" s="222"/>
      <c r="B163" s="222"/>
      <c r="C163" s="222"/>
    </row>
    <row r="164" spans="1:3" s="221" customFormat="1">
      <c r="A164" s="222"/>
      <c r="B164" s="222"/>
      <c r="C164" s="222"/>
    </row>
    <row r="165" spans="1:3" s="221" customFormat="1">
      <c r="A165" s="222"/>
      <c r="B165" s="222"/>
      <c r="C165" s="222"/>
    </row>
    <row r="166" spans="1:3" s="221" customFormat="1">
      <c r="A166" s="222"/>
      <c r="B166" s="222"/>
      <c r="C166" s="222"/>
    </row>
    <row r="167" spans="1:3" s="221" customFormat="1">
      <c r="A167" s="222"/>
      <c r="B167" s="222"/>
      <c r="C167" s="222"/>
    </row>
    <row r="168" spans="1:3" s="221" customFormat="1">
      <c r="A168" s="222"/>
      <c r="B168" s="222"/>
      <c r="C168" s="222"/>
    </row>
    <row r="169" spans="1:3" s="221" customFormat="1">
      <c r="A169" s="222"/>
      <c r="B169" s="222"/>
      <c r="C169" s="222"/>
    </row>
    <row r="170" spans="1:3" s="221" customFormat="1">
      <c r="A170" s="222"/>
      <c r="B170" s="222"/>
      <c r="C170" s="222"/>
    </row>
    <row r="171" spans="1:3" s="221" customFormat="1">
      <c r="A171" s="222"/>
      <c r="B171" s="222"/>
      <c r="C171" s="222"/>
    </row>
    <row r="172" spans="1:3" s="221" customFormat="1">
      <c r="A172" s="222"/>
      <c r="B172" s="222"/>
      <c r="C172" s="222"/>
    </row>
    <row r="173" spans="1:3" s="221" customFormat="1">
      <c r="A173" s="222"/>
      <c r="B173" s="222"/>
      <c r="C173" s="222"/>
    </row>
    <row r="174" spans="1:3" s="221" customFormat="1">
      <c r="A174" s="222"/>
      <c r="B174" s="222"/>
      <c r="C174" s="222"/>
    </row>
    <row r="175" spans="1:3" s="221" customFormat="1">
      <c r="A175" s="222"/>
      <c r="B175" s="222"/>
      <c r="C175" s="222"/>
    </row>
    <row r="176" spans="1:3" s="221" customFormat="1">
      <c r="A176" s="222"/>
      <c r="B176" s="222"/>
      <c r="C176" s="222"/>
    </row>
    <row r="177" spans="1:3" s="221" customFormat="1">
      <c r="A177" s="222"/>
      <c r="B177" s="222"/>
      <c r="C177" s="222"/>
    </row>
    <row r="178" spans="1:3" s="221" customFormat="1">
      <c r="A178" s="222"/>
      <c r="B178" s="222"/>
      <c r="C178" s="222"/>
    </row>
    <row r="179" spans="1:3" s="221" customFormat="1">
      <c r="A179" s="222"/>
      <c r="B179" s="222"/>
      <c r="C179" s="222"/>
    </row>
    <row r="180" spans="1:3" s="221" customFormat="1">
      <c r="A180" s="222"/>
      <c r="B180" s="222"/>
      <c r="C180" s="222"/>
    </row>
    <row r="181" spans="1:3" s="221" customFormat="1">
      <c r="A181" s="222"/>
      <c r="B181" s="222"/>
      <c r="C181" s="222"/>
    </row>
    <row r="182" spans="1:3" s="221" customFormat="1">
      <c r="A182" s="222"/>
      <c r="B182" s="222"/>
      <c r="C182" s="222"/>
    </row>
    <row r="183" spans="1:3" s="221" customFormat="1">
      <c r="A183" s="222"/>
      <c r="B183" s="222"/>
      <c r="C183" s="222"/>
    </row>
    <row r="184" spans="1:3" s="221" customFormat="1">
      <c r="A184" s="222"/>
      <c r="B184" s="222"/>
      <c r="C184" s="222"/>
    </row>
    <row r="185" spans="1:3" s="221" customFormat="1">
      <c r="A185" s="222"/>
      <c r="B185" s="222"/>
      <c r="C185" s="222"/>
    </row>
    <row r="186" spans="1:3" s="221" customFormat="1">
      <c r="A186" s="222"/>
      <c r="B186" s="222"/>
      <c r="C186" s="222"/>
    </row>
    <row r="187" spans="1:3" s="221" customFormat="1">
      <c r="A187" s="222"/>
      <c r="B187" s="222"/>
      <c r="C187" s="222"/>
    </row>
    <row r="188" spans="1:3" s="221" customFormat="1">
      <c r="A188" s="222"/>
      <c r="B188" s="222"/>
      <c r="C188" s="222"/>
    </row>
    <row r="189" spans="1:3" s="221" customFormat="1">
      <c r="A189" s="222"/>
      <c r="B189" s="222"/>
      <c r="C189" s="222"/>
    </row>
    <row r="190" spans="1:3" s="221" customFormat="1">
      <c r="A190" s="222"/>
      <c r="B190" s="222"/>
      <c r="C190" s="222"/>
    </row>
    <row r="191" spans="1:3" s="221" customFormat="1">
      <c r="A191" s="222"/>
      <c r="B191" s="222"/>
      <c r="C191" s="222"/>
    </row>
    <row r="192" spans="1:3" s="221" customFormat="1">
      <c r="A192" s="222"/>
      <c r="B192" s="222"/>
      <c r="C192" s="222"/>
    </row>
    <row r="193" spans="1:3" s="221" customFormat="1">
      <c r="A193" s="222"/>
      <c r="B193" s="222"/>
      <c r="C193" s="222"/>
    </row>
    <row r="194" spans="1:3" s="221" customFormat="1">
      <c r="A194" s="222"/>
      <c r="B194" s="222"/>
      <c r="C194" s="222"/>
    </row>
    <row r="195" spans="1:3" s="221" customFormat="1">
      <c r="A195" s="222"/>
      <c r="B195" s="222"/>
      <c r="C195" s="222"/>
    </row>
    <row r="196" spans="1:3" s="221" customFormat="1">
      <c r="A196" s="222"/>
      <c r="B196" s="222"/>
      <c r="C196" s="222"/>
    </row>
    <row r="197" spans="1:3" s="221" customFormat="1">
      <c r="A197" s="222"/>
      <c r="B197" s="222"/>
      <c r="C197" s="222"/>
    </row>
    <row r="198" spans="1:3" s="221" customFormat="1">
      <c r="A198" s="222"/>
      <c r="B198" s="222"/>
      <c r="C198" s="222"/>
    </row>
    <row r="199" spans="1:3" s="221" customFormat="1">
      <c r="A199" s="222"/>
      <c r="B199" s="222"/>
      <c r="C199" s="222"/>
    </row>
    <row r="200" spans="1:3" s="221" customFormat="1">
      <c r="A200" s="222"/>
      <c r="B200" s="222"/>
      <c r="C200" s="222"/>
    </row>
    <row r="201" spans="1:3" s="221" customFormat="1">
      <c r="A201" s="222"/>
      <c r="B201" s="222"/>
      <c r="C201" s="222"/>
    </row>
    <row r="202" spans="1:3" s="221" customFormat="1">
      <c r="A202" s="222"/>
      <c r="B202" s="222"/>
      <c r="C202" s="222"/>
    </row>
    <row r="203" spans="1:3" s="221" customFormat="1">
      <c r="A203" s="222"/>
      <c r="B203" s="222"/>
      <c r="C203" s="222"/>
    </row>
    <row r="204" spans="1:3" s="221" customFormat="1">
      <c r="A204" s="222"/>
      <c r="B204" s="222"/>
      <c r="C204" s="222"/>
    </row>
    <row r="205" spans="1:3" s="221" customFormat="1">
      <c r="A205" s="222"/>
      <c r="B205" s="222"/>
      <c r="C205" s="222"/>
    </row>
    <row r="206" spans="1:3" s="221" customFormat="1">
      <c r="A206" s="222"/>
      <c r="B206" s="222"/>
      <c r="C206" s="222"/>
    </row>
    <row r="207" spans="1:3" s="221" customFormat="1">
      <c r="A207" s="222"/>
      <c r="B207" s="222"/>
      <c r="C207" s="222"/>
    </row>
    <row r="208" spans="1:3" s="221" customFormat="1">
      <c r="A208" s="222"/>
      <c r="B208" s="222"/>
      <c r="C208" s="222"/>
    </row>
    <row r="209" spans="1:3" s="221" customFormat="1">
      <c r="A209" s="222"/>
      <c r="B209" s="222"/>
      <c r="C209" s="222"/>
    </row>
    <row r="210" spans="1:3" s="221" customFormat="1">
      <c r="A210" s="222"/>
      <c r="B210" s="222"/>
      <c r="C210" s="222"/>
    </row>
    <row r="211" spans="1:3" s="221" customFormat="1">
      <c r="A211" s="222"/>
      <c r="B211" s="222"/>
      <c r="C211" s="222"/>
    </row>
    <row r="212" spans="1:3" s="221" customFormat="1">
      <c r="A212" s="222"/>
      <c r="B212" s="222"/>
      <c r="C212" s="222"/>
    </row>
    <row r="213" spans="1:3" s="221" customFormat="1">
      <c r="A213" s="222"/>
      <c r="B213" s="222"/>
      <c r="C213" s="222"/>
    </row>
    <row r="214" spans="1:3" s="221" customFormat="1">
      <c r="A214" s="222"/>
      <c r="B214" s="222"/>
      <c r="C214" s="222"/>
    </row>
    <row r="215" spans="1:3" s="221" customFormat="1">
      <c r="A215" s="222"/>
      <c r="B215" s="222"/>
      <c r="C215" s="222"/>
    </row>
    <row r="216" spans="1:3" s="221" customFormat="1">
      <c r="A216" s="222"/>
      <c r="B216" s="222"/>
      <c r="C216" s="222"/>
    </row>
    <row r="217" spans="1:3" s="221" customFormat="1">
      <c r="A217" s="222"/>
      <c r="B217" s="222"/>
      <c r="C217" s="222"/>
    </row>
    <row r="218" spans="1:3" s="221" customFormat="1">
      <c r="A218" s="222"/>
      <c r="B218" s="222"/>
      <c r="C218" s="222"/>
    </row>
    <row r="219" spans="1:3" s="221" customFormat="1">
      <c r="A219" s="222"/>
      <c r="B219" s="222"/>
      <c r="C219" s="222"/>
    </row>
    <row r="220" spans="1:3" s="221" customFormat="1">
      <c r="A220" s="222"/>
      <c r="B220" s="222"/>
      <c r="C220" s="222"/>
    </row>
    <row r="221" spans="1:3" s="221" customFormat="1">
      <c r="A221" s="222"/>
      <c r="B221" s="222"/>
      <c r="C221" s="222"/>
    </row>
    <row r="222" spans="1:3" s="221" customFormat="1">
      <c r="A222" s="222"/>
      <c r="B222" s="222"/>
      <c r="C222" s="222"/>
    </row>
    <row r="223" spans="1:3" s="221" customFormat="1">
      <c r="A223" s="222"/>
      <c r="B223" s="222"/>
      <c r="C223" s="222"/>
    </row>
    <row r="224" spans="1:3" s="221" customFormat="1">
      <c r="A224" s="222"/>
      <c r="B224" s="222"/>
      <c r="C224" s="222"/>
    </row>
    <row r="225" spans="1:3" s="221" customFormat="1">
      <c r="A225" s="222"/>
      <c r="B225" s="222"/>
      <c r="C225" s="222"/>
    </row>
    <row r="226" spans="1:3" s="221" customFormat="1">
      <c r="A226" s="222"/>
      <c r="B226" s="222"/>
      <c r="C226" s="222"/>
    </row>
    <row r="227" spans="1:3" s="221" customFormat="1">
      <c r="A227" s="222"/>
      <c r="B227" s="222"/>
      <c r="C227" s="222"/>
    </row>
    <row r="228" spans="1:3" s="221" customFormat="1">
      <c r="A228" s="222"/>
      <c r="B228" s="222"/>
      <c r="C228" s="222"/>
    </row>
    <row r="229" spans="1:3" s="221" customFormat="1">
      <c r="A229" s="222"/>
      <c r="B229" s="222"/>
      <c r="C229" s="222"/>
    </row>
    <row r="230" spans="1:3" s="221" customFormat="1">
      <c r="A230" s="222"/>
      <c r="B230" s="222"/>
      <c r="C230" s="222"/>
    </row>
    <row r="231" spans="1:3" s="221" customFormat="1">
      <c r="A231" s="222"/>
      <c r="B231" s="222"/>
      <c r="C231" s="222"/>
    </row>
    <row r="232" spans="1:3" s="221" customFormat="1">
      <c r="A232" s="222"/>
      <c r="B232" s="222"/>
      <c r="C232" s="222"/>
    </row>
    <row r="233" spans="1:3" s="221" customFormat="1">
      <c r="A233" s="222"/>
      <c r="B233" s="222"/>
      <c r="C233" s="222"/>
    </row>
    <row r="234" spans="1:3" s="221" customFormat="1">
      <c r="A234" s="222"/>
      <c r="B234" s="222"/>
      <c r="C234" s="222"/>
    </row>
    <row r="235" spans="1:3" s="221" customFormat="1">
      <c r="A235" s="222"/>
      <c r="B235" s="222"/>
      <c r="C235" s="222"/>
    </row>
    <row r="236" spans="1:3" s="221" customFormat="1">
      <c r="A236" s="222"/>
      <c r="B236" s="222"/>
      <c r="C236" s="222"/>
    </row>
    <row r="237" spans="1:3" s="221" customFormat="1">
      <c r="A237" s="222"/>
      <c r="B237" s="222"/>
      <c r="C237" s="222"/>
    </row>
    <row r="238" spans="1:3" s="221" customFormat="1">
      <c r="A238" s="222"/>
      <c r="B238" s="222"/>
      <c r="C238" s="222"/>
    </row>
    <row r="239" spans="1:3" s="221" customFormat="1">
      <c r="A239" s="222"/>
      <c r="B239" s="222"/>
      <c r="C239" s="222"/>
    </row>
    <row r="240" spans="1:3" s="221" customFormat="1">
      <c r="A240" s="222"/>
      <c r="B240" s="222"/>
      <c r="C240" s="222"/>
    </row>
    <row r="241" spans="1:3" s="221" customFormat="1">
      <c r="A241" s="222"/>
      <c r="B241" s="222"/>
      <c r="C241" s="222"/>
    </row>
    <row r="242" spans="1:3" s="221" customFormat="1">
      <c r="A242" s="222"/>
      <c r="B242" s="222"/>
      <c r="C242" s="222"/>
    </row>
    <row r="243" spans="1:3" s="221" customFormat="1">
      <c r="A243" s="222"/>
      <c r="B243" s="222"/>
      <c r="C243" s="222"/>
    </row>
    <row r="244" spans="1:3" s="221" customFormat="1">
      <c r="A244" s="222"/>
      <c r="B244" s="222"/>
      <c r="C244" s="222"/>
    </row>
    <row r="245" spans="1:3" s="221" customFormat="1">
      <c r="A245" s="222"/>
      <c r="B245" s="222"/>
      <c r="C245" s="222"/>
    </row>
    <row r="246" spans="1:3" s="221" customFormat="1">
      <c r="A246" s="222"/>
      <c r="B246" s="222"/>
      <c r="C246" s="222"/>
    </row>
    <row r="247" spans="1:3" s="221" customFormat="1">
      <c r="A247" s="222"/>
      <c r="B247" s="222"/>
      <c r="C247" s="222"/>
    </row>
    <row r="248" spans="1:3" s="221" customFormat="1">
      <c r="A248" s="222"/>
      <c r="B248" s="222"/>
      <c r="C248" s="222"/>
    </row>
    <row r="249" spans="1:3" s="221" customFormat="1">
      <c r="A249" s="222"/>
      <c r="B249" s="222"/>
      <c r="C249" s="222"/>
    </row>
    <row r="250" spans="1:3" s="221" customFormat="1">
      <c r="A250" s="222"/>
      <c r="B250" s="222"/>
      <c r="C250" s="222"/>
    </row>
    <row r="251" spans="1:3" s="221" customFormat="1">
      <c r="A251" s="222"/>
      <c r="B251" s="222"/>
      <c r="C251" s="222"/>
    </row>
    <row r="252" spans="1:3" s="221" customFormat="1">
      <c r="A252" s="222"/>
      <c r="B252" s="222"/>
      <c r="C252" s="222"/>
    </row>
    <row r="253" spans="1:3" s="221" customFormat="1">
      <c r="A253" s="222"/>
      <c r="B253" s="222"/>
      <c r="C253" s="222"/>
    </row>
    <row r="254" spans="1:3" s="221" customFormat="1">
      <c r="A254" s="222"/>
      <c r="B254" s="222"/>
      <c r="C254" s="222"/>
    </row>
    <row r="255" spans="1:3" s="221" customFormat="1">
      <c r="A255" s="222"/>
      <c r="B255" s="222"/>
      <c r="C255" s="222"/>
    </row>
    <row r="256" spans="1:3" s="221" customFormat="1">
      <c r="A256" s="222"/>
      <c r="B256" s="222"/>
      <c r="C256" s="222"/>
    </row>
    <row r="257" spans="1:3" s="221" customFormat="1">
      <c r="A257" s="222"/>
      <c r="B257" s="222"/>
      <c r="C257" s="222"/>
    </row>
    <row r="258" spans="1:3" s="221" customFormat="1">
      <c r="A258" s="222"/>
      <c r="B258" s="222"/>
      <c r="C258" s="222"/>
    </row>
    <row r="259" spans="1:3" s="221" customFormat="1">
      <c r="A259" s="222"/>
      <c r="B259" s="222"/>
      <c r="C259" s="222"/>
    </row>
    <row r="260" spans="1:3" s="221" customFormat="1">
      <c r="A260" s="222"/>
      <c r="B260" s="222"/>
      <c r="C260" s="222"/>
    </row>
    <row r="261" spans="1:3" s="221" customFormat="1">
      <c r="A261" s="222"/>
      <c r="B261" s="222"/>
      <c r="C261" s="222"/>
    </row>
    <row r="262" spans="1:3" s="221" customFormat="1">
      <c r="A262" s="222"/>
      <c r="B262" s="222"/>
      <c r="C262" s="222"/>
    </row>
    <row r="263" spans="1:3" s="221" customFormat="1">
      <c r="A263" s="222"/>
      <c r="B263" s="222"/>
      <c r="C263" s="222"/>
    </row>
    <row r="264" spans="1:3" s="221" customFormat="1">
      <c r="A264" s="222"/>
      <c r="B264" s="222"/>
      <c r="C264" s="222"/>
    </row>
    <row r="265" spans="1:3" s="221" customFormat="1">
      <c r="A265" s="222"/>
      <c r="B265" s="222"/>
      <c r="C265" s="222"/>
    </row>
    <row r="266" spans="1:3" s="221" customFormat="1">
      <c r="A266" s="222"/>
      <c r="B266" s="222"/>
      <c r="C266" s="222"/>
    </row>
    <row r="267" spans="1:3" s="221" customFormat="1">
      <c r="A267" s="222"/>
      <c r="B267" s="222"/>
      <c r="C267" s="222"/>
    </row>
    <row r="268" spans="1:3" s="221" customFormat="1">
      <c r="A268" s="222"/>
      <c r="B268" s="222"/>
      <c r="C268" s="222"/>
    </row>
    <row r="269" spans="1:3" s="221" customFormat="1">
      <c r="A269" s="222"/>
      <c r="B269" s="222"/>
      <c r="C269" s="222"/>
    </row>
    <row r="270" spans="1:3" s="221" customFormat="1">
      <c r="A270" s="222"/>
      <c r="B270" s="222"/>
      <c r="C270" s="222"/>
    </row>
    <row r="271" spans="1:3" s="221" customFormat="1">
      <c r="A271" s="222"/>
      <c r="B271" s="222"/>
      <c r="C271" s="222"/>
    </row>
    <row r="272" spans="1:3" s="221" customFormat="1">
      <c r="A272" s="222"/>
      <c r="B272" s="222"/>
      <c r="C272" s="222"/>
    </row>
    <row r="273" spans="1:3" s="221" customFormat="1">
      <c r="A273" s="222"/>
      <c r="B273" s="222"/>
      <c r="C273" s="222"/>
    </row>
    <row r="274" spans="1:3" s="221" customFormat="1">
      <c r="A274" s="222"/>
      <c r="B274" s="222"/>
      <c r="C274" s="222"/>
    </row>
    <row r="275" spans="1:3" s="221" customFormat="1">
      <c r="A275" s="222"/>
      <c r="B275" s="222"/>
      <c r="C275" s="222"/>
    </row>
    <row r="276" spans="1:3" s="221" customFormat="1">
      <c r="A276" s="222"/>
      <c r="B276" s="222"/>
      <c r="C276" s="222"/>
    </row>
    <row r="277" spans="1:3" s="221" customFormat="1">
      <c r="A277" s="222"/>
      <c r="B277" s="222"/>
      <c r="C277" s="222"/>
    </row>
    <row r="278" spans="1:3" s="221" customFormat="1">
      <c r="A278" s="222"/>
      <c r="B278" s="222"/>
      <c r="C278" s="222"/>
    </row>
    <row r="279" spans="1:3" s="221" customFormat="1">
      <c r="A279" s="222"/>
      <c r="B279" s="222"/>
      <c r="C279" s="222"/>
    </row>
    <row r="280" spans="1:3" s="221" customFormat="1">
      <c r="A280" s="222"/>
      <c r="B280" s="222"/>
      <c r="C280" s="222"/>
    </row>
    <row r="281" spans="1:3" s="221" customFormat="1">
      <c r="A281" s="222"/>
      <c r="B281" s="222"/>
      <c r="C281" s="222"/>
    </row>
    <row r="282" spans="1:3" s="221" customFormat="1">
      <c r="A282" s="222"/>
      <c r="B282" s="222"/>
      <c r="C282" s="222"/>
    </row>
    <row r="283" spans="1:3" s="221" customFormat="1">
      <c r="A283" s="222"/>
      <c r="B283" s="222"/>
      <c r="C283" s="222"/>
    </row>
    <row r="284" spans="1:3" s="221" customFormat="1">
      <c r="A284" s="222"/>
      <c r="B284" s="222"/>
      <c r="C284" s="222"/>
    </row>
    <row r="285" spans="1:3" s="221" customFormat="1">
      <c r="A285" s="222"/>
      <c r="B285" s="222"/>
      <c r="C285" s="222"/>
    </row>
    <row r="286" spans="1:3" s="221" customFormat="1">
      <c r="A286" s="222"/>
      <c r="B286" s="222"/>
      <c r="C286" s="222"/>
    </row>
    <row r="287" spans="1:3" s="221" customFormat="1">
      <c r="A287" s="222"/>
      <c r="B287" s="222"/>
      <c r="C287" s="222"/>
    </row>
    <row r="288" spans="1:3" s="221" customFormat="1">
      <c r="A288" s="222"/>
      <c r="B288" s="222"/>
      <c r="C288" s="222"/>
    </row>
    <row r="289" spans="1:3" s="221" customFormat="1">
      <c r="A289" s="222"/>
      <c r="B289" s="222"/>
      <c r="C289" s="222"/>
    </row>
    <row r="290" spans="1:3" s="221" customFormat="1">
      <c r="A290" s="222"/>
      <c r="B290" s="222"/>
      <c r="C290" s="222"/>
    </row>
    <row r="291" spans="1:3" s="221" customFormat="1">
      <c r="A291" s="222"/>
      <c r="B291" s="222"/>
      <c r="C291" s="222"/>
    </row>
    <row r="292" spans="1:3" s="221" customFormat="1">
      <c r="A292" s="222"/>
      <c r="B292" s="222"/>
      <c r="C292" s="222"/>
    </row>
    <row r="293" spans="1:3" s="221" customFormat="1">
      <c r="A293" s="222"/>
      <c r="B293" s="222"/>
      <c r="C293" s="222"/>
    </row>
    <row r="294" spans="1:3" s="221" customFormat="1">
      <c r="A294" s="222"/>
      <c r="B294" s="222"/>
      <c r="C294" s="222"/>
    </row>
    <row r="295" spans="1:3" s="221" customFormat="1">
      <c r="A295" s="222"/>
      <c r="B295" s="222"/>
      <c r="C295" s="222"/>
    </row>
    <row r="296" spans="1:3" s="221" customFormat="1">
      <c r="A296" s="222"/>
      <c r="B296" s="222"/>
      <c r="C296" s="222"/>
    </row>
    <row r="297" spans="1:3" s="221" customFormat="1">
      <c r="A297" s="222"/>
      <c r="B297" s="222"/>
      <c r="C297" s="222"/>
    </row>
    <row r="298" spans="1:3" s="221" customFormat="1">
      <c r="A298" s="222"/>
      <c r="B298" s="222"/>
      <c r="C298" s="222"/>
    </row>
    <row r="299" spans="1:3" s="221" customFormat="1">
      <c r="A299" s="222"/>
      <c r="B299" s="222"/>
      <c r="C299" s="222"/>
    </row>
    <row r="300" spans="1:3" s="221" customFormat="1">
      <c r="A300" s="222"/>
      <c r="B300" s="222"/>
      <c r="C300" s="222"/>
    </row>
    <row r="301" spans="1:3" s="221" customFormat="1">
      <c r="A301" s="222"/>
      <c r="B301" s="222"/>
      <c r="C301" s="222"/>
    </row>
    <row r="302" spans="1:3" s="221" customFormat="1">
      <c r="A302" s="222"/>
      <c r="B302" s="222"/>
      <c r="C302" s="222"/>
    </row>
    <row r="303" spans="1:3" s="221" customFormat="1">
      <c r="A303" s="222"/>
      <c r="B303" s="222"/>
      <c r="C303" s="222"/>
    </row>
    <row r="304" spans="1:3" s="221" customFormat="1">
      <c r="A304" s="222"/>
      <c r="B304" s="222"/>
      <c r="C304" s="222"/>
    </row>
    <row r="305" spans="1:3" s="221" customFormat="1">
      <c r="A305" s="222"/>
      <c r="B305" s="222"/>
      <c r="C305" s="222"/>
    </row>
    <row r="306" spans="1:3" s="221" customFormat="1">
      <c r="A306" s="222"/>
      <c r="B306" s="222"/>
      <c r="C306" s="222"/>
    </row>
    <row r="307" spans="1:3" s="221" customFormat="1">
      <c r="A307" s="222"/>
      <c r="B307" s="222"/>
      <c r="C307" s="222"/>
    </row>
    <row r="308" spans="1:3" s="221" customFormat="1">
      <c r="A308" s="222"/>
      <c r="B308" s="222"/>
      <c r="C308" s="222"/>
    </row>
    <row r="309" spans="1:3" s="221" customFormat="1">
      <c r="A309" s="222"/>
      <c r="B309" s="222"/>
      <c r="C309" s="222"/>
    </row>
    <row r="310" spans="1:3" s="221" customFormat="1">
      <c r="A310" s="222"/>
      <c r="B310" s="222"/>
      <c r="C310" s="222"/>
    </row>
    <row r="311" spans="1:3" s="221" customFormat="1">
      <c r="A311" s="222"/>
      <c r="B311" s="222"/>
      <c r="C311" s="222"/>
    </row>
    <row r="312" spans="1:3" s="221" customFormat="1">
      <c r="A312" s="222"/>
      <c r="B312" s="222"/>
      <c r="C312" s="222"/>
    </row>
    <row r="313" spans="1:3" s="221" customFormat="1">
      <c r="A313" s="222"/>
      <c r="B313" s="222"/>
      <c r="C313" s="222"/>
    </row>
    <row r="314" spans="1:3" s="221" customFormat="1">
      <c r="A314" s="222"/>
      <c r="B314" s="222"/>
      <c r="C314" s="222"/>
    </row>
    <row r="315" spans="1:3" s="221" customFormat="1">
      <c r="A315" s="222"/>
      <c r="B315" s="222"/>
      <c r="C315" s="222"/>
    </row>
    <row r="316" spans="1:3" s="221" customFormat="1">
      <c r="A316" s="222"/>
      <c r="B316" s="222"/>
      <c r="C316" s="222"/>
    </row>
    <row r="317" spans="1:3" s="221" customFormat="1">
      <c r="A317" s="222"/>
      <c r="B317" s="222"/>
      <c r="C317" s="222"/>
    </row>
    <row r="318" spans="1:3" s="221" customFormat="1">
      <c r="A318" s="222"/>
      <c r="B318" s="222"/>
      <c r="C318" s="222"/>
    </row>
    <row r="319" spans="1:3" s="221" customFormat="1">
      <c r="A319" s="222"/>
      <c r="B319" s="222"/>
      <c r="C319" s="222"/>
    </row>
    <row r="320" spans="1:3" s="221" customFormat="1">
      <c r="A320" s="222"/>
      <c r="B320" s="222"/>
      <c r="C320" s="222"/>
    </row>
    <row r="321" spans="1:3" s="221" customFormat="1">
      <c r="A321" s="222"/>
      <c r="B321" s="222"/>
      <c r="C321" s="222"/>
    </row>
    <row r="322" spans="1:3" s="221" customFormat="1">
      <c r="A322" s="222"/>
      <c r="B322" s="222"/>
      <c r="C322" s="222"/>
    </row>
    <row r="323" spans="1:3" s="221" customFormat="1">
      <c r="A323" s="222"/>
      <c r="B323" s="222"/>
      <c r="C323" s="222"/>
    </row>
    <row r="324" spans="1:3" s="221" customFormat="1">
      <c r="A324" s="222"/>
      <c r="B324" s="222"/>
      <c r="C324" s="222"/>
    </row>
    <row r="325" spans="1:3" s="221" customFormat="1">
      <c r="A325" s="222"/>
      <c r="B325" s="222"/>
      <c r="C325" s="222"/>
    </row>
    <row r="326" spans="1:3" s="221" customFormat="1">
      <c r="A326" s="222"/>
      <c r="B326" s="222"/>
      <c r="C326" s="222"/>
    </row>
    <row r="327" spans="1:3" s="221" customFormat="1">
      <c r="A327" s="222"/>
      <c r="B327" s="222"/>
      <c r="C327" s="222"/>
    </row>
    <row r="328" spans="1:3" s="221" customFormat="1">
      <c r="A328" s="222"/>
      <c r="B328" s="222"/>
      <c r="C328" s="222"/>
    </row>
    <row r="329" spans="1:3" s="221" customFormat="1">
      <c r="A329" s="222"/>
      <c r="B329" s="222"/>
      <c r="C329" s="222"/>
    </row>
    <row r="330" spans="1:3" s="221" customFormat="1">
      <c r="A330" s="222"/>
      <c r="B330" s="222"/>
      <c r="C330" s="222"/>
    </row>
    <row r="331" spans="1:3" s="221" customFormat="1">
      <c r="A331" s="222"/>
      <c r="B331" s="222"/>
      <c r="C331" s="222"/>
    </row>
    <row r="332" spans="1:3" s="221" customFormat="1">
      <c r="A332" s="222"/>
      <c r="B332" s="222"/>
      <c r="C332" s="222"/>
    </row>
    <row r="333" spans="1:3" s="221" customFormat="1">
      <c r="A333" s="222"/>
      <c r="B333" s="222"/>
      <c r="C333" s="222"/>
    </row>
    <row r="334" spans="1:3" s="221" customFormat="1">
      <c r="A334" s="222"/>
      <c r="B334" s="222"/>
      <c r="C334" s="222"/>
    </row>
    <row r="335" spans="1:3" s="221" customFormat="1">
      <c r="A335" s="222"/>
      <c r="B335" s="222"/>
      <c r="C335" s="222"/>
    </row>
    <row r="336" spans="1:3" s="221" customFormat="1">
      <c r="A336" s="222"/>
      <c r="B336" s="222"/>
      <c r="C336" s="222"/>
    </row>
    <row r="337" spans="1:3" s="221" customFormat="1">
      <c r="A337" s="222"/>
      <c r="B337" s="222"/>
      <c r="C337" s="222"/>
    </row>
    <row r="338" spans="1:3" s="221" customFormat="1">
      <c r="A338" s="222"/>
      <c r="B338" s="222"/>
      <c r="C338" s="222"/>
    </row>
    <row r="339" spans="1:3" s="221" customFormat="1">
      <c r="A339" s="222"/>
      <c r="B339" s="222"/>
      <c r="C339" s="222"/>
    </row>
    <row r="340" spans="1:3" s="221" customFormat="1">
      <c r="A340" s="222"/>
      <c r="B340" s="222"/>
      <c r="C340" s="222"/>
    </row>
    <row r="341" spans="1:3" s="221" customFormat="1">
      <c r="A341" s="222"/>
      <c r="B341" s="222"/>
      <c r="C341" s="222"/>
    </row>
    <row r="342" spans="1:3" s="221" customFormat="1">
      <c r="A342" s="222"/>
      <c r="B342" s="222"/>
      <c r="C342" s="222"/>
    </row>
    <row r="343" spans="1:3" s="221" customFormat="1">
      <c r="A343" s="222"/>
      <c r="B343" s="222"/>
      <c r="C343" s="222"/>
    </row>
    <row r="344" spans="1:3" s="221" customFormat="1">
      <c r="A344" s="222"/>
      <c r="B344" s="222"/>
      <c r="C344" s="222"/>
    </row>
    <row r="345" spans="1:3" s="221" customFormat="1">
      <c r="A345" s="222"/>
      <c r="B345" s="222"/>
      <c r="C345" s="222"/>
    </row>
    <row r="346" spans="1:3" s="221" customFormat="1">
      <c r="A346" s="222"/>
      <c r="B346" s="222"/>
      <c r="C346" s="222"/>
    </row>
    <row r="347" spans="1:3" s="221" customFormat="1">
      <c r="A347" s="222"/>
      <c r="B347" s="222"/>
      <c r="C347" s="222"/>
    </row>
    <row r="348" spans="1:3" s="221" customFormat="1">
      <c r="A348" s="222"/>
      <c r="B348" s="222"/>
      <c r="C348" s="222"/>
    </row>
    <row r="349" spans="1:3" s="221" customFormat="1">
      <c r="A349" s="222"/>
      <c r="B349" s="222"/>
      <c r="C349" s="222"/>
    </row>
    <row r="350" spans="1:3" s="221" customFormat="1">
      <c r="A350" s="222"/>
      <c r="B350" s="222"/>
      <c r="C350" s="222"/>
    </row>
    <row r="351" spans="1:3" s="221" customFormat="1">
      <c r="A351" s="222"/>
      <c r="B351" s="222"/>
      <c r="C351" s="222"/>
    </row>
    <row r="352" spans="1:3" s="221" customFormat="1">
      <c r="A352" s="222"/>
      <c r="B352" s="222"/>
      <c r="C352" s="222"/>
    </row>
    <row r="353" spans="1:3" s="221" customFormat="1">
      <c r="A353" s="222"/>
      <c r="B353" s="222"/>
      <c r="C353" s="222"/>
    </row>
    <row r="354" spans="1:3" s="221" customFormat="1">
      <c r="A354" s="222"/>
      <c r="B354" s="222"/>
      <c r="C354" s="222"/>
    </row>
    <row r="355" spans="1:3" s="221" customFormat="1">
      <c r="A355" s="222"/>
      <c r="B355" s="222"/>
      <c r="C355" s="222"/>
    </row>
    <row r="356" spans="1:3" s="221" customFormat="1">
      <c r="A356" s="222"/>
      <c r="B356" s="222"/>
      <c r="C356" s="222"/>
    </row>
    <row r="357" spans="1:3" s="221" customFormat="1">
      <c r="A357" s="222"/>
      <c r="B357" s="222"/>
      <c r="C357" s="222"/>
    </row>
    <row r="358" spans="1:3" s="221" customFormat="1">
      <c r="A358" s="222"/>
      <c r="B358" s="222"/>
      <c r="C358" s="222"/>
    </row>
    <row r="359" spans="1:3" s="221" customFormat="1">
      <c r="A359" s="222"/>
      <c r="B359" s="222"/>
      <c r="C359" s="222"/>
    </row>
    <row r="360" spans="1:3" s="221" customFormat="1">
      <c r="A360" s="222"/>
      <c r="B360" s="222"/>
      <c r="C360" s="222"/>
    </row>
    <row r="361" spans="1:3" s="221" customFormat="1">
      <c r="A361" s="222"/>
      <c r="B361" s="222"/>
      <c r="C361" s="222"/>
    </row>
    <row r="362" spans="1:3" s="221" customFormat="1">
      <c r="A362" s="222"/>
      <c r="B362" s="222"/>
      <c r="C362" s="222"/>
    </row>
    <row r="363" spans="1:3" s="221" customFormat="1">
      <c r="A363" s="222"/>
      <c r="B363" s="222"/>
      <c r="C363" s="222"/>
    </row>
    <row r="364" spans="1:3" s="221" customFormat="1">
      <c r="A364" s="222"/>
      <c r="B364" s="222"/>
      <c r="C364" s="222"/>
    </row>
    <row r="365" spans="1:3" s="221" customFormat="1">
      <c r="A365" s="222"/>
      <c r="B365" s="222"/>
      <c r="C365" s="222"/>
    </row>
    <row r="366" spans="1:3" s="221" customFormat="1">
      <c r="A366" s="222"/>
      <c r="B366" s="222"/>
      <c r="C366" s="222"/>
    </row>
    <row r="367" spans="1:3" s="221" customFormat="1">
      <c r="A367" s="222"/>
      <c r="B367" s="222"/>
      <c r="C367" s="222"/>
    </row>
    <row r="368" spans="1:3" s="221" customFormat="1">
      <c r="A368" s="222"/>
      <c r="B368" s="222"/>
      <c r="C368" s="222"/>
    </row>
    <row r="369" spans="1:3" s="221" customFormat="1">
      <c r="A369" s="222"/>
      <c r="B369" s="222"/>
      <c r="C369" s="222"/>
    </row>
    <row r="370" spans="1:3" s="221" customFormat="1">
      <c r="A370" s="222"/>
      <c r="B370" s="222"/>
      <c r="C370" s="222"/>
    </row>
    <row r="371" spans="1:3" s="221" customFormat="1">
      <c r="A371" s="222"/>
      <c r="B371" s="222"/>
      <c r="C371" s="222"/>
    </row>
    <row r="372" spans="1:3" s="221" customFormat="1">
      <c r="A372" s="222"/>
      <c r="B372" s="222"/>
      <c r="C372" s="222"/>
    </row>
    <row r="373" spans="1:3" s="221" customFormat="1">
      <c r="A373" s="222"/>
      <c r="B373" s="222"/>
      <c r="C373" s="222"/>
    </row>
    <row r="374" spans="1:3" s="221" customFormat="1">
      <c r="A374" s="222"/>
      <c r="B374" s="222"/>
      <c r="C374" s="222"/>
    </row>
    <row r="375" spans="1:3" s="221" customFormat="1">
      <c r="A375" s="222"/>
      <c r="B375" s="222"/>
      <c r="C375" s="222"/>
    </row>
    <row r="376" spans="1:3" s="221" customFormat="1">
      <c r="A376" s="222"/>
      <c r="B376" s="222"/>
      <c r="C376" s="222"/>
    </row>
    <row r="377" spans="1:3" s="221" customFormat="1">
      <c r="A377" s="222"/>
      <c r="B377" s="222"/>
      <c r="C377" s="222"/>
    </row>
    <row r="378" spans="1:3" s="221" customFormat="1">
      <c r="A378" s="222"/>
      <c r="B378" s="222"/>
      <c r="C378" s="222"/>
    </row>
    <row r="379" spans="1:3" s="221" customFormat="1">
      <c r="A379" s="222"/>
      <c r="B379" s="222"/>
      <c r="C379" s="222"/>
    </row>
    <row r="380" spans="1:3" s="221" customFormat="1">
      <c r="A380" s="222"/>
      <c r="B380" s="222"/>
      <c r="C380" s="222"/>
    </row>
    <row r="381" spans="1:3" s="221" customFormat="1">
      <c r="A381" s="222"/>
      <c r="B381" s="222"/>
      <c r="C381" s="222"/>
    </row>
    <row r="382" spans="1:3" s="221" customFormat="1">
      <c r="A382" s="222"/>
      <c r="B382" s="222"/>
      <c r="C382" s="222"/>
    </row>
    <row r="383" spans="1:3" s="221" customFormat="1">
      <c r="A383" s="222"/>
      <c r="B383" s="222"/>
      <c r="C383" s="222"/>
    </row>
    <row r="384" spans="1:3" s="221" customFormat="1">
      <c r="A384" s="222"/>
      <c r="B384" s="222"/>
      <c r="C384" s="222"/>
    </row>
    <row r="385" spans="1:3" s="221" customFormat="1">
      <c r="A385" s="222"/>
      <c r="B385" s="222"/>
      <c r="C385" s="222"/>
    </row>
    <row r="386" spans="1:3" s="221" customFormat="1">
      <c r="A386" s="222"/>
      <c r="B386" s="222"/>
      <c r="C386" s="222"/>
    </row>
    <row r="387" spans="1:3" s="221" customFormat="1">
      <c r="A387" s="222"/>
      <c r="B387" s="222"/>
      <c r="C387" s="222"/>
    </row>
    <row r="388" spans="1:3" s="221" customFormat="1">
      <c r="A388" s="222"/>
      <c r="B388" s="222"/>
      <c r="C388" s="222"/>
    </row>
    <row r="389" spans="1:3" s="221" customFormat="1">
      <c r="A389" s="222"/>
      <c r="B389" s="222"/>
      <c r="C389" s="222"/>
    </row>
    <row r="390" spans="1:3" s="221" customFormat="1">
      <c r="A390" s="222"/>
      <c r="B390" s="222"/>
      <c r="C390" s="222"/>
    </row>
    <row r="391" spans="1:3" s="221" customFormat="1">
      <c r="A391" s="222"/>
      <c r="B391" s="222"/>
      <c r="C391" s="222"/>
    </row>
    <row r="392" spans="1:3" s="221" customFormat="1">
      <c r="A392" s="222"/>
      <c r="B392" s="222"/>
      <c r="C392" s="222"/>
    </row>
    <row r="393" spans="1:3" s="221" customFormat="1">
      <c r="A393" s="222"/>
      <c r="B393" s="222"/>
      <c r="C393" s="222"/>
    </row>
    <row r="394" spans="1:3" s="221" customFormat="1">
      <c r="A394" s="222"/>
      <c r="B394" s="222"/>
      <c r="C394" s="222"/>
    </row>
    <row r="395" spans="1:3" s="221" customFormat="1">
      <c r="A395" s="222"/>
      <c r="B395" s="222"/>
      <c r="C395" s="222"/>
    </row>
    <row r="396" spans="1:3" s="221" customFormat="1">
      <c r="A396" s="222"/>
      <c r="B396" s="222"/>
      <c r="C396" s="222"/>
    </row>
    <row r="397" spans="1:3" s="221" customFormat="1">
      <c r="A397" s="222"/>
      <c r="B397" s="222"/>
      <c r="C397" s="222"/>
    </row>
    <row r="398" spans="1:3" s="221" customFormat="1">
      <c r="A398" s="222"/>
      <c r="B398" s="222"/>
      <c r="C398" s="222"/>
    </row>
    <row r="399" spans="1:3" s="221" customFormat="1">
      <c r="A399" s="222"/>
      <c r="B399" s="222"/>
      <c r="C399" s="222"/>
    </row>
    <row r="400" spans="1:3" s="221" customFormat="1">
      <c r="A400" s="222"/>
      <c r="B400" s="222"/>
      <c r="C400" s="222"/>
    </row>
    <row r="401" spans="1:3" s="221" customFormat="1">
      <c r="A401" s="222"/>
      <c r="B401" s="222"/>
      <c r="C401" s="222"/>
    </row>
    <row r="402" spans="1:3" s="221" customFormat="1">
      <c r="A402" s="222"/>
      <c r="B402" s="222"/>
      <c r="C402" s="222"/>
    </row>
    <row r="403" spans="1:3" s="221" customFormat="1">
      <c r="A403" s="222"/>
      <c r="B403" s="222"/>
      <c r="C403" s="222"/>
    </row>
    <row r="404" spans="1:3" s="221" customFormat="1">
      <c r="A404" s="222"/>
      <c r="B404" s="222"/>
      <c r="C404" s="222"/>
    </row>
    <row r="405" spans="1:3" s="221" customFormat="1">
      <c r="A405" s="222"/>
      <c r="B405" s="222"/>
      <c r="C405" s="222"/>
    </row>
    <row r="406" spans="1:3" s="221" customFormat="1">
      <c r="A406" s="222"/>
      <c r="B406" s="222"/>
      <c r="C406" s="222"/>
    </row>
    <row r="407" spans="1:3" s="221" customFormat="1">
      <c r="A407" s="222"/>
      <c r="B407" s="222"/>
      <c r="C407" s="222"/>
    </row>
    <row r="408" spans="1:3" s="221" customFormat="1">
      <c r="A408" s="222"/>
      <c r="B408" s="222"/>
      <c r="C408" s="222"/>
    </row>
    <row r="409" spans="1:3" s="221" customFormat="1">
      <c r="A409" s="222"/>
      <c r="B409" s="222"/>
      <c r="C409" s="222"/>
    </row>
    <row r="410" spans="1:3" s="221" customFormat="1">
      <c r="A410" s="222"/>
      <c r="B410" s="222"/>
      <c r="C410" s="222"/>
    </row>
    <row r="411" spans="1:3" s="221" customFormat="1">
      <c r="A411" s="222"/>
      <c r="B411" s="222"/>
      <c r="C411" s="222"/>
    </row>
    <row r="412" spans="1:3" s="221" customFormat="1">
      <c r="A412" s="222"/>
      <c r="B412" s="222"/>
      <c r="C412" s="222"/>
    </row>
    <row r="413" spans="1:3" s="221" customFormat="1">
      <c r="A413" s="222"/>
      <c r="B413" s="222"/>
      <c r="C413" s="222"/>
    </row>
    <row r="414" spans="1:3" s="221" customFormat="1">
      <c r="A414" s="222"/>
      <c r="B414" s="222"/>
      <c r="C414" s="222"/>
    </row>
    <row r="415" spans="1:3" s="221" customFormat="1">
      <c r="A415" s="222"/>
      <c r="B415" s="222"/>
      <c r="C415" s="222"/>
    </row>
    <row r="416" spans="1:3" s="221" customFormat="1">
      <c r="A416" s="222"/>
      <c r="B416" s="222"/>
      <c r="C416" s="222"/>
    </row>
    <row r="417" spans="1:3" s="221" customFormat="1">
      <c r="A417" s="222"/>
      <c r="B417" s="222"/>
      <c r="C417" s="222"/>
    </row>
    <row r="418" spans="1:3" s="221" customFormat="1">
      <c r="A418" s="222"/>
      <c r="B418" s="222"/>
      <c r="C418" s="222"/>
    </row>
    <row r="419" spans="1:3" s="221" customFormat="1">
      <c r="A419" s="222"/>
      <c r="B419" s="222"/>
      <c r="C419" s="222"/>
    </row>
    <row r="420" spans="1:3" s="221" customFormat="1">
      <c r="A420" s="222"/>
      <c r="B420" s="222"/>
      <c r="C420" s="222"/>
    </row>
    <row r="421" spans="1:3" s="221" customFormat="1">
      <c r="A421" s="222"/>
      <c r="B421" s="222"/>
      <c r="C421" s="222"/>
    </row>
    <row r="422" spans="1:3" s="221" customFormat="1">
      <c r="A422" s="222"/>
      <c r="B422" s="222"/>
      <c r="C422" s="222"/>
    </row>
    <row r="423" spans="1:3" s="221" customFormat="1">
      <c r="A423" s="222"/>
      <c r="B423" s="222"/>
      <c r="C423" s="222"/>
    </row>
    <row r="424" spans="1:3" s="221" customFormat="1">
      <c r="A424" s="222"/>
      <c r="B424" s="222"/>
      <c r="C424" s="222"/>
    </row>
    <row r="425" spans="1:3" s="221" customFormat="1">
      <c r="A425" s="222"/>
      <c r="B425" s="222"/>
      <c r="C425" s="222"/>
    </row>
    <row r="426" spans="1:3" s="221" customFormat="1">
      <c r="A426" s="222"/>
      <c r="B426" s="222"/>
      <c r="C426" s="222"/>
    </row>
    <row r="427" spans="1:3" s="221" customFormat="1">
      <c r="A427" s="222"/>
      <c r="B427" s="222"/>
      <c r="C427" s="222"/>
    </row>
    <row r="428" spans="1:3" s="221" customFormat="1">
      <c r="A428" s="222"/>
      <c r="B428" s="222"/>
      <c r="C428" s="222"/>
    </row>
    <row r="429" spans="1:3" s="221" customFormat="1">
      <c r="A429" s="222"/>
      <c r="B429" s="222"/>
      <c r="C429" s="222"/>
    </row>
    <row r="430" spans="1:3" s="221" customFormat="1">
      <c r="A430" s="222"/>
      <c r="B430" s="222"/>
      <c r="C430" s="222"/>
    </row>
    <row r="431" spans="1:3" s="221" customFormat="1">
      <c r="A431" s="222"/>
      <c r="B431" s="222"/>
      <c r="C431" s="222"/>
    </row>
    <row r="432" spans="1:3" s="221" customFormat="1">
      <c r="A432" s="222"/>
      <c r="B432" s="222"/>
      <c r="C432" s="222"/>
    </row>
    <row r="433" spans="1:3" s="221" customFormat="1">
      <c r="A433" s="222"/>
      <c r="B433" s="222"/>
      <c r="C433" s="222"/>
    </row>
    <row r="434" spans="1:3" s="221" customFormat="1">
      <c r="A434" s="222"/>
      <c r="B434" s="222"/>
      <c r="C434" s="222"/>
    </row>
    <row r="435" spans="1:3" s="221" customFormat="1">
      <c r="A435" s="222"/>
      <c r="B435" s="222"/>
      <c r="C435" s="222"/>
    </row>
    <row r="436" spans="1:3" s="221" customFormat="1">
      <c r="A436" s="222"/>
      <c r="B436" s="222"/>
      <c r="C436" s="222"/>
    </row>
    <row r="437" spans="1:3" s="221" customFormat="1">
      <c r="A437" s="222"/>
      <c r="B437" s="222"/>
      <c r="C437" s="222"/>
    </row>
    <row r="438" spans="1:3" s="221" customFormat="1">
      <c r="A438" s="222"/>
      <c r="B438" s="222"/>
      <c r="C438" s="222"/>
    </row>
    <row r="439" spans="1:3" s="221" customFormat="1">
      <c r="A439" s="222"/>
      <c r="B439" s="222"/>
      <c r="C439" s="222"/>
    </row>
    <row r="440" spans="1:3" s="221" customFormat="1">
      <c r="A440" s="222"/>
      <c r="B440" s="222"/>
      <c r="C440" s="222"/>
    </row>
    <row r="441" spans="1:3" s="221" customFormat="1">
      <c r="A441" s="222"/>
      <c r="B441" s="222"/>
      <c r="C441" s="222"/>
    </row>
    <row r="442" spans="1:3" s="221" customFormat="1">
      <c r="A442" s="222"/>
      <c r="B442" s="222"/>
      <c r="C442" s="222"/>
    </row>
    <row r="443" spans="1:3" s="221" customFormat="1">
      <c r="A443" s="222"/>
      <c r="B443" s="222"/>
      <c r="C443" s="222"/>
    </row>
    <row r="444" spans="1:3" s="221" customFormat="1">
      <c r="A444" s="222"/>
      <c r="B444" s="222"/>
      <c r="C444" s="222"/>
    </row>
    <row r="445" spans="1:3" s="221" customFormat="1">
      <c r="A445" s="222"/>
      <c r="B445" s="222"/>
      <c r="C445" s="222"/>
    </row>
    <row r="446" spans="1:3" s="221" customFormat="1">
      <c r="A446" s="222"/>
      <c r="B446" s="222"/>
      <c r="C446" s="222"/>
    </row>
    <row r="447" spans="1:3" s="221" customFormat="1">
      <c r="A447" s="222"/>
      <c r="B447" s="222"/>
      <c r="C447" s="222"/>
    </row>
    <row r="448" spans="1:3" s="221" customFormat="1">
      <c r="A448" s="222"/>
      <c r="B448" s="222"/>
      <c r="C448" s="222"/>
    </row>
    <row r="449" spans="1:3" s="221" customFormat="1">
      <c r="A449" s="222"/>
      <c r="B449" s="222"/>
      <c r="C449" s="222"/>
    </row>
    <row r="450" spans="1:3" s="221" customFormat="1">
      <c r="A450" s="222"/>
      <c r="B450" s="222"/>
      <c r="C450" s="222"/>
    </row>
    <row r="451" spans="1:3" s="221" customFormat="1">
      <c r="A451" s="222"/>
      <c r="B451" s="222"/>
      <c r="C451" s="222"/>
    </row>
    <row r="452" spans="1:3" s="221" customFormat="1">
      <c r="A452" s="222"/>
      <c r="B452" s="222"/>
      <c r="C452" s="222"/>
    </row>
    <row r="453" spans="1:3" s="221" customFormat="1">
      <c r="A453" s="222"/>
      <c r="B453" s="222"/>
      <c r="C453" s="222"/>
    </row>
    <row r="454" spans="1:3" s="221" customFormat="1">
      <c r="A454" s="222"/>
      <c r="B454" s="222"/>
      <c r="C454" s="222"/>
    </row>
    <row r="455" spans="1:3" s="221" customFormat="1">
      <c r="A455" s="222"/>
      <c r="B455" s="222"/>
      <c r="C455" s="222"/>
    </row>
    <row r="456" spans="1:3" s="221" customFormat="1">
      <c r="A456" s="222"/>
      <c r="B456" s="222"/>
      <c r="C456" s="222"/>
    </row>
    <row r="457" spans="1:3" s="221" customFormat="1">
      <c r="A457" s="222"/>
      <c r="B457" s="222"/>
      <c r="C457" s="222"/>
    </row>
    <row r="458" spans="1:3" s="221" customFormat="1">
      <c r="A458" s="222"/>
      <c r="B458" s="222"/>
      <c r="C458" s="222"/>
    </row>
    <row r="459" spans="1:3" s="221" customFormat="1">
      <c r="A459" s="222"/>
      <c r="B459" s="222"/>
      <c r="C459" s="222"/>
    </row>
    <row r="460" spans="1:3" s="221" customFormat="1">
      <c r="A460" s="222"/>
      <c r="B460" s="222"/>
      <c r="C460" s="222"/>
    </row>
    <row r="461" spans="1:3" s="221" customFormat="1">
      <c r="A461" s="222"/>
      <c r="B461" s="222"/>
      <c r="C461" s="222"/>
    </row>
    <row r="462" spans="1:3" s="221" customFormat="1">
      <c r="A462" s="222"/>
      <c r="B462" s="222"/>
      <c r="C462" s="222"/>
    </row>
    <row r="463" spans="1:3" s="221" customFormat="1">
      <c r="A463" s="222"/>
      <c r="B463" s="222"/>
      <c r="C463" s="222"/>
    </row>
    <row r="464" spans="1:3" s="221" customFormat="1">
      <c r="A464" s="222"/>
      <c r="B464" s="222"/>
      <c r="C464" s="222"/>
    </row>
    <row r="465" spans="1:3" s="221" customFormat="1">
      <c r="A465" s="222"/>
      <c r="B465" s="222"/>
      <c r="C465" s="222"/>
    </row>
    <row r="466" spans="1:3" s="221" customFormat="1">
      <c r="A466" s="222"/>
      <c r="B466" s="222"/>
      <c r="C466" s="222"/>
    </row>
    <row r="467" spans="1:3" s="221" customFormat="1">
      <c r="A467" s="222"/>
      <c r="B467" s="222"/>
      <c r="C467" s="222"/>
    </row>
    <row r="468" spans="1:3" s="221" customFormat="1">
      <c r="A468" s="222"/>
      <c r="B468" s="222"/>
      <c r="C468" s="222"/>
    </row>
    <row r="469" spans="1:3" s="221" customFormat="1">
      <c r="A469" s="222"/>
      <c r="B469" s="222"/>
      <c r="C469" s="222"/>
    </row>
    <row r="470" spans="1:3" s="221" customFormat="1">
      <c r="A470" s="222"/>
      <c r="B470" s="222"/>
      <c r="C470" s="222"/>
    </row>
    <row r="471" spans="1:3" s="221" customFormat="1">
      <c r="A471" s="222"/>
      <c r="B471" s="222"/>
      <c r="C471" s="222"/>
    </row>
    <row r="472" spans="1:3" s="221" customFormat="1">
      <c r="A472" s="222"/>
      <c r="B472" s="222"/>
      <c r="C472" s="222"/>
    </row>
    <row r="473" spans="1:3" s="221" customFormat="1">
      <c r="A473" s="222"/>
      <c r="B473" s="222"/>
      <c r="C473" s="222"/>
    </row>
    <row r="474" spans="1:3" s="221" customFormat="1">
      <c r="A474" s="222"/>
      <c r="B474" s="222"/>
      <c r="C474" s="222"/>
    </row>
    <row r="475" spans="1:3" s="221" customFormat="1">
      <c r="A475" s="222"/>
      <c r="B475" s="222"/>
      <c r="C475" s="222"/>
    </row>
    <row r="476" spans="1:3" s="221" customFormat="1">
      <c r="A476" s="222"/>
      <c r="B476" s="222"/>
      <c r="C476" s="222"/>
    </row>
    <row r="477" spans="1:3" s="221" customFormat="1">
      <c r="A477" s="222"/>
      <c r="B477" s="222"/>
      <c r="C477" s="222"/>
    </row>
    <row r="478" spans="1:3" s="221" customFormat="1">
      <c r="A478" s="222"/>
      <c r="B478" s="222"/>
      <c r="C478" s="222"/>
    </row>
    <row r="479" spans="1:3" s="221" customFormat="1">
      <c r="A479" s="222"/>
      <c r="B479" s="222"/>
      <c r="C479" s="222"/>
    </row>
    <row r="480" spans="1:3" s="221" customFormat="1">
      <c r="A480" s="222"/>
      <c r="B480" s="222"/>
      <c r="C480" s="222"/>
    </row>
    <row r="481" spans="1:3" s="221" customFormat="1">
      <c r="A481" s="222"/>
      <c r="B481" s="222"/>
      <c r="C481" s="222"/>
    </row>
    <row r="482" spans="1:3" s="221" customFormat="1">
      <c r="A482" s="222"/>
      <c r="B482" s="222"/>
      <c r="C482" s="222"/>
    </row>
    <row r="483" spans="1:3" s="221" customFormat="1">
      <c r="A483" s="222"/>
      <c r="B483" s="222"/>
      <c r="C483" s="222"/>
    </row>
    <row r="484" spans="1:3" s="221" customFormat="1">
      <c r="A484" s="222"/>
      <c r="B484" s="222"/>
      <c r="C484" s="222"/>
    </row>
    <row r="485" spans="1:3" s="221" customFormat="1">
      <c r="A485" s="222"/>
      <c r="B485" s="222"/>
      <c r="C485" s="222"/>
    </row>
    <row r="486" spans="1:3" s="221" customFormat="1">
      <c r="A486" s="222"/>
      <c r="B486" s="222"/>
      <c r="C486" s="222"/>
    </row>
    <row r="487" spans="1:3" s="221" customFormat="1">
      <c r="A487" s="222"/>
      <c r="B487" s="222"/>
      <c r="C487" s="222"/>
    </row>
    <row r="488" spans="1:3" s="221" customFormat="1">
      <c r="A488" s="222"/>
      <c r="B488" s="222"/>
      <c r="C488" s="222"/>
    </row>
    <row r="489" spans="1:3" s="221" customFormat="1">
      <c r="A489" s="222"/>
      <c r="B489" s="222"/>
      <c r="C489" s="222"/>
    </row>
    <row r="490" spans="1:3" s="221" customFormat="1">
      <c r="A490" s="222"/>
      <c r="B490" s="222"/>
      <c r="C490" s="222"/>
    </row>
    <row r="491" spans="1:3" s="221" customFormat="1">
      <c r="A491" s="222"/>
      <c r="B491" s="222"/>
      <c r="C491" s="222"/>
    </row>
    <row r="492" spans="1:3" s="221" customFormat="1">
      <c r="A492" s="222"/>
      <c r="B492" s="222"/>
      <c r="C492" s="222"/>
    </row>
    <row r="493" spans="1:3" s="221" customFormat="1">
      <c r="A493" s="222"/>
      <c r="B493" s="222"/>
      <c r="C493" s="222"/>
    </row>
    <row r="494" spans="1:3" s="221" customFormat="1">
      <c r="A494" s="222"/>
      <c r="B494" s="222"/>
      <c r="C494" s="222"/>
    </row>
    <row r="495" spans="1:3" s="221" customFormat="1">
      <c r="A495" s="222"/>
      <c r="B495" s="222"/>
      <c r="C495" s="222"/>
    </row>
    <row r="496" spans="1:3" s="221" customFormat="1">
      <c r="A496" s="222"/>
      <c r="B496" s="222"/>
      <c r="C496" s="222"/>
    </row>
    <row r="497" spans="1:3" s="221" customFormat="1">
      <c r="A497" s="222"/>
      <c r="B497" s="222"/>
      <c r="C497" s="222"/>
    </row>
    <row r="498" spans="1:3" s="221" customFormat="1">
      <c r="A498" s="222"/>
      <c r="B498" s="222"/>
      <c r="C498" s="222"/>
    </row>
    <row r="499" spans="1:3" s="221" customFormat="1">
      <c r="A499" s="222"/>
      <c r="B499" s="222"/>
      <c r="C499" s="222"/>
    </row>
    <row r="500" spans="1:3" s="221" customFormat="1">
      <c r="A500" s="222"/>
      <c r="B500" s="222"/>
      <c r="C500" s="222"/>
    </row>
    <row r="501" spans="1:3" s="221" customFormat="1">
      <c r="A501" s="222"/>
      <c r="B501" s="222"/>
      <c r="C501" s="222"/>
    </row>
    <row r="502" spans="1:3" s="221" customFormat="1">
      <c r="A502" s="222"/>
      <c r="B502" s="222"/>
      <c r="C502" s="222"/>
    </row>
    <row r="503" spans="1:3" s="221" customFormat="1">
      <c r="A503" s="222"/>
      <c r="B503" s="222"/>
      <c r="C503" s="222"/>
    </row>
    <row r="504" spans="1:3" s="221" customFormat="1">
      <c r="A504" s="222"/>
      <c r="B504" s="222"/>
      <c r="C504" s="222"/>
    </row>
    <row r="505" spans="1:3" s="221" customFormat="1">
      <c r="A505" s="222"/>
      <c r="B505" s="222"/>
      <c r="C505" s="222"/>
    </row>
    <row r="506" spans="1:3" s="221" customFormat="1">
      <c r="A506" s="222"/>
      <c r="B506" s="222"/>
      <c r="C506" s="222"/>
    </row>
    <row r="507" spans="1:3" s="221" customFormat="1">
      <c r="A507" s="222"/>
      <c r="B507" s="222"/>
      <c r="C507" s="222"/>
    </row>
    <row r="508" spans="1:3" s="221" customFormat="1">
      <c r="A508" s="222"/>
      <c r="B508" s="222"/>
      <c r="C508" s="222"/>
    </row>
    <row r="509" spans="1:3" s="221" customFormat="1">
      <c r="A509" s="222"/>
      <c r="B509" s="222"/>
      <c r="C509" s="222"/>
    </row>
    <row r="510" spans="1:3" s="221" customFormat="1">
      <c r="A510" s="222"/>
      <c r="B510" s="222"/>
      <c r="C510" s="222"/>
    </row>
    <row r="511" spans="1:3" s="221" customFormat="1">
      <c r="A511" s="222"/>
      <c r="B511" s="222"/>
      <c r="C511" s="222"/>
    </row>
    <row r="512" spans="1:3" s="221" customFormat="1">
      <c r="A512" s="222"/>
      <c r="B512" s="222"/>
      <c r="C512" s="222"/>
    </row>
    <row r="513" spans="1:3" s="221" customFormat="1">
      <c r="A513" s="222"/>
      <c r="B513" s="222"/>
      <c r="C513" s="222"/>
    </row>
    <row r="514" spans="1:3" s="221" customFormat="1">
      <c r="A514" s="222"/>
      <c r="B514" s="222"/>
      <c r="C514" s="222"/>
    </row>
    <row r="515" spans="1:3" s="221" customFormat="1">
      <c r="A515" s="222"/>
      <c r="B515" s="222"/>
      <c r="C515" s="222"/>
    </row>
    <row r="516" spans="1:3" s="221" customFormat="1">
      <c r="A516" s="222"/>
      <c r="B516" s="222"/>
      <c r="C516" s="222"/>
    </row>
    <row r="517" spans="1:3" s="221" customFormat="1">
      <c r="A517" s="222"/>
      <c r="B517" s="222"/>
      <c r="C517" s="222"/>
    </row>
    <row r="518" spans="1:3" s="221" customFormat="1">
      <c r="A518" s="222"/>
      <c r="B518" s="222"/>
      <c r="C518" s="222"/>
    </row>
    <row r="519" spans="1:3" s="221" customFormat="1">
      <c r="A519" s="222"/>
      <c r="B519" s="222"/>
      <c r="C519" s="222"/>
    </row>
    <row r="520" spans="1:3" s="221" customFormat="1">
      <c r="A520" s="222"/>
      <c r="B520" s="222"/>
      <c r="C520" s="222"/>
    </row>
    <row r="521" spans="1:3" s="221" customFormat="1">
      <c r="A521" s="222"/>
      <c r="B521" s="222"/>
      <c r="C521" s="222"/>
    </row>
    <row r="522" spans="1:3" s="221" customFormat="1">
      <c r="A522" s="222"/>
      <c r="B522" s="222"/>
      <c r="C522" s="222"/>
    </row>
    <row r="523" spans="1:3" s="221" customFormat="1">
      <c r="A523" s="222"/>
      <c r="B523" s="222"/>
      <c r="C523" s="222"/>
    </row>
    <row r="524" spans="1:3" s="221" customFormat="1">
      <c r="A524" s="222"/>
      <c r="B524" s="222"/>
      <c r="C524" s="222"/>
    </row>
    <row r="525" spans="1:3" s="221" customFormat="1">
      <c r="A525" s="222"/>
      <c r="B525" s="222"/>
      <c r="C525" s="222"/>
    </row>
    <row r="526" spans="1:3" s="221" customFormat="1">
      <c r="A526" s="222"/>
      <c r="B526" s="222"/>
      <c r="C526" s="222"/>
    </row>
    <row r="527" spans="1:3" s="221" customFormat="1">
      <c r="A527" s="222"/>
      <c r="B527" s="222"/>
      <c r="C527" s="222"/>
    </row>
    <row r="528" spans="1:3" s="221" customFormat="1">
      <c r="A528" s="222"/>
      <c r="B528" s="222"/>
      <c r="C528" s="222"/>
    </row>
    <row r="529" spans="1:3" s="221" customFormat="1">
      <c r="A529" s="222"/>
      <c r="B529" s="222"/>
      <c r="C529" s="222"/>
    </row>
    <row r="530" spans="1:3" s="221" customFormat="1">
      <c r="A530" s="222"/>
      <c r="B530" s="222"/>
      <c r="C530" s="222"/>
    </row>
    <row r="531" spans="1:3" s="221" customFormat="1">
      <c r="A531" s="222"/>
      <c r="B531" s="222"/>
      <c r="C531" s="222"/>
    </row>
    <row r="532" spans="1:3" s="221" customFormat="1">
      <c r="A532" s="222"/>
      <c r="B532" s="222"/>
      <c r="C532" s="222"/>
    </row>
    <row r="533" spans="1:3" s="221" customFormat="1">
      <c r="A533" s="222"/>
      <c r="B533" s="222"/>
      <c r="C533" s="222"/>
    </row>
    <row r="534" spans="1:3" s="221" customFormat="1">
      <c r="A534" s="222"/>
      <c r="B534" s="222"/>
      <c r="C534" s="222"/>
    </row>
    <row r="535" spans="1:3" s="221" customFormat="1">
      <c r="A535" s="222"/>
      <c r="B535" s="222"/>
      <c r="C535" s="222"/>
    </row>
    <row r="536" spans="1:3" s="221" customFormat="1">
      <c r="A536" s="222"/>
      <c r="B536" s="222"/>
      <c r="C536" s="222"/>
    </row>
    <row r="537" spans="1:3" s="221" customFormat="1">
      <c r="A537" s="222"/>
      <c r="B537" s="222"/>
      <c r="C537" s="222"/>
    </row>
    <row r="538" spans="1:3" s="221" customFormat="1">
      <c r="A538" s="222"/>
      <c r="B538" s="222"/>
      <c r="C538" s="222"/>
    </row>
    <row r="539" spans="1:3" s="221" customFormat="1">
      <c r="A539" s="222"/>
      <c r="B539" s="222"/>
      <c r="C539" s="222"/>
    </row>
    <row r="540" spans="1:3" s="221" customFormat="1">
      <c r="A540" s="222"/>
      <c r="B540" s="222"/>
      <c r="C540" s="222"/>
    </row>
    <row r="541" spans="1:3" s="221" customFormat="1">
      <c r="A541" s="222"/>
      <c r="B541" s="222"/>
      <c r="C541" s="222"/>
    </row>
    <row r="542" spans="1:3" s="221" customFormat="1">
      <c r="A542" s="222"/>
      <c r="B542" s="222"/>
      <c r="C542" s="222"/>
    </row>
    <row r="543" spans="1:3" s="221" customFormat="1">
      <c r="A543" s="222"/>
      <c r="B543" s="222"/>
      <c r="C543" s="222"/>
    </row>
    <row r="544" spans="1:3" s="221" customFormat="1">
      <c r="A544" s="222"/>
      <c r="B544" s="222"/>
      <c r="C544" s="222"/>
    </row>
    <row r="545" spans="1:3" s="221" customFormat="1">
      <c r="A545" s="222"/>
      <c r="B545" s="222"/>
      <c r="C545" s="222"/>
    </row>
    <row r="546" spans="1:3" s="221" customFormat="1">
      <c r="A546" s="222"/>
      <c r="B546" s="222"/>
      <c r="C546" s="222"/>
    </row>
    <row r="547" spans="1:3" s="221" customFormat="1">
      <c r="A547" s="222"/>
      <c r="B547" s="222"/>
      <c r="C547" s="222"/>
    </row>
    <row r="548" spans="1:3" s="221" customFormat="1">
      <c r="A548" s="222"/>
      <c r="B548" s="222"/>
      <c r="C548" s="222"/>
    </row>
    <row r="549" spans="1:3" s="221" customFormat="1">
      <c r="A549" s="222"/>
      <c r="B549" s="222"/>
      <c r="C549" s="222"/>
    </row>
    <row r="550" spans="1:3" s="221" customFormat="1">
      <c r="A550" s="222"/>
      <c r="B550" s="222"/>
      <c r="C550" s="222"/>
    </row>
    <row r="551" spans="1:3" s="221" customFormat="1">
      <c r="A551" s="222"/>
      <c r="B551" s="222"/>
      <c r="C551" s="222"/>
    </row>
    <row r="552" spans="1:3" s="221" customFormat="1">
      <c r="A552" s="222"/>
      <c r="B552" s="222"/>
      <c r="C552" s="222"/>
    </row>
    <row r="553" spans="1:3" s="221" customFormat="1">
      <c r="A553" s="222"/>
      <c r="B553" s="222"/>
      <c r="C553" s="222"/>
    </row>
    <row r="554" spans="1:3" s="221" customFormat="1">
      <c r="A554" s="222"/>
      <c r="B554" s="222"/>
      <c r="C554" s="222"/>
    </row>
    <row r="555" spans="1:3" s="221" customFormat="1">
      <c r="A555" s="222"/>
      <c r="B555" s="222"/>
      <c r="C555" s="222"/>
    </row>
    <row r="556" spans="1:3" s="221" customFormat="1">
      <c r="A556" s="222"/>
      <c r="B556" s="222"/>
      <c r="C556" s="222"/>
    </row>
    <row r="557" spans="1:3" s="221" customFormat="1">
      <c r="A557" s="222"/>
      <c r="B557" s="222"/>
      <c r="C557" s="222"/>
    </row>
    <row r="558" spans="1:3" s="221" customFormat="1">
      <c r="A558" s="222"/>
      <c r="B558" s="222"/>
      <c r="C558" s="222"/>
    </row>
    <row r="559" spans="1:3" s="221" customFormat="1">
      <c r="A559" s="222"/>
      <c r="B559" s="222"/>
      <c r="C559" s="222"/>
    </row>
    <row r="560" spans="1:3" s="221" customFormat="1">
      <c r="A560" s="222"/>
      <c r="B560" s="222"/>
      <c r="C560" s="222"/>
    </row>
    <row r="561" spans="1:3" s="221" customFormat="1">
      <c r="A561" s="222"/>
      <c r="B561" s="222"/>
      <c r="C561" s="222"/>
    </row>
    <row r="562" spans="1:3" s="221" customFormat="1">
      <c r="A562" s="222"/>
      <c r="B562" s="222"/>
      <c r="C562" s="222"/>
    </row>
    <row r="563" spans="1:3" s="221" customFormat="1">
      <c r="A563" s="222"/>
      <c r="B563" s="222"/>
      <c r="C563" s="222"/>
    </row>
    <row r="564" spans="1:3" s="221" customFormat="1">
      <c r="A564" s="222"/>
      <c r="B564" s="222"/>
      <c r="C564" s="222"/>
    </row>
    <row r="565" spans="1:3" s="221" customFormat="1">
      <c r="A565" s="222"/>
      <c r="B565" s="222"/>
      <c r="C565" s="222"/>
    </row>
    <row r="566" spans="1:3" s="221" customFormat="1">
      <c r="A566" s="222"/>
      <c r="B566" s="222"/>
      <c r="C566" s="222"/>
    </row>
    <row r="567" spans="1:3" s="221" customFormat="1">
      <c r="A567" s="222"/>
      <c r="B567" s="222"/>
      <c r="C567" s="222"/>
    </row>
    <row r="568" spans="1:3" s="221" customFormat="1">
      <c r="A568" s="222"/>
      <c r="B568" s="222"/>
      <c r="C568" s="222"/>
    </row>
    <row r="569" spans="1:3" s="221" customFormat="1">
      <c r="A569" s="222"/>
      <c r="B569" s="222"/>
      <c r="C569" s="222"/>
    </row>
    <row r="570" spans="1:3" s="221" customFormat="1">
      <c r="A570" s="222"/>
      <c r="B570" s="222"/>
      <c r="C570" s="222"/>
    </row>
    <row r="571" spans="1:3" s="221" customFormat="1">
      <c r="A571" s="222"/>
      <c r="B571" s="222"/>
      <c r="C571" s="222"/>
    </row>
    <row r="572" spans="1:3" s="221" customFormat="1">
      <c r="A572" s="222"/>
      <c r="B572" s="222"/>
      <c r="C572" s="222"/>
    </row>
    <row r="573" spans="1:3" s="221" customFormat="1">
      <c r="A573" s="222"/>
      <c r="B573" s="222"/>
      <c r="C573" s="222"/>
    </row>
    <row r="574" spans="1:3" s="221" customFormat="1">
      <c r="A574" s="222"/>
      <c r="B574" s="222"/>
      <c r="C574" s="222"/>
    </row>
    <row r="575" spans="1:3" s="221" customFormat="1">
      <c r="A575" s="222"/>
      <c r="B575" s="222"/>
      <c r="C575" s="222"/>
    </row>
    <row r="576" spans="1:3" s="221" customFormat="1">
      <c r="A576" s="222"/>
      <c r="B576" s="222"/>
      <c r="C576" s="222"/>
    </row>
    <row r="577" spans="1:3" s="221" customFormat="1">
      <c r="A577" s="222"/>
      <c r="B577" s="222"/>
      <c r="C577" s="222"/>
    </row>
    <row r="578" spans="1:3" s="221" customFormat="1">
      <c r="A578" s="222"/>
      <c r="B578" s="222"/>
      <c r="C578" s="222"/>
    </row>
    <row r="579" spans="1:3" s="221" customFormat="1">
      <c r="A579" s="222"/>
      <c r="B579" s="222"/>
      <c r="C579" s="222"/>
    </row>
    <row r="580" spans="1:3" s="221" customFormat="1">
      <c r="A580" s="222"/>
      <c r="B580" s="222"/>
      <c r="C580" s="222"/>
    </row>
    <row r="581" spans="1:3" s="221" customFormat="1">
      <c r="A581" s="222"/>
      <c r="B581" s="222"/>
      <c r="C581" s="222"/>
    </row>
    <row r="582" spans="1:3" s="221" customFormat="1">
      <c r="A582" s="222"/>
      <c r="B582" s="222"/>
      <c r="C582" s="222"/>
    </row>
    <row r="583" spans="1:3" s="221" customFormat="1">
      <c r="A583" s="222"/>
      <c r="B583" s="222"/>
      <c r="C583" s="222"/>
    </row>
    <row r="584" spans="1:3" s="221" customFormat="1">
      <c r="A584" s="222"/>
      <c r="B584" s="222"/>
      <c r="C584" s="222"/>
    </row>
    <row r="585" spans="1:3" s="221" customFormat="1">
      <c r="A585" s="222"/>
      <c r="B585" s="222"/>
      <c r="C585" s="222"/>
    </row>
    <row r="586" spans="1:3" s="221" customFormat="1">
      <c r="A586" s="222"/>
      <c r="B586" s="222"/>
      <c r="C586" s="222"/>
    </row>
    <row r="587" spans="1:3" s="221" customFormat="1">
      <c r="A587" s="222"/>
      <c r="B587" s="222"/>
      <c r="C587" s="222"/>
    </row>
    <row r="588" spans="1:3" s="221" customFormat="1">
      <c r="A588" s="222"/>
      <c r="B588" s="222"/>
      <c r="C588" s="222"/>
    </row>
    <row r="589" spans="1:3" s="221" customFormat="1">
      <c r="A589" s="222"/>
      <c r="B589" s="222"/>
      <c r="C589" s="222"/>
    </row>
    <row r="590" spans="1:3" s="221" customFormat="1">
      <c r="A590" s="222"/>
      <c r="B590" s="222"/>
      <c r="C590" s="222"/>
    </row>
    <row r="591" spans="1:3" s="221" customFormat="1">
      <c r="A591" s="222"/>
      <c r="B591" s="222"/>
      <c r="C591" s="222"/>
    </row>
    <row r="592" spans="1:3" s="221" customFormat="1">
      <c r="A592" s="222"/>
      <c r="B592" s="222"/>
      <c r="C592" s="222"/>
    </row>
    <row r="593" spans="1:3" s="221" customFormat="1">
      <c r="A593" s="222"/>
      <c r="B593" s="222"/>
      <c r="C593" s="222"/>
    </row>
    <row r="594" spans="1:3" s="221" customFormat="1">
      <c r="A594" s="222"/>
      <c r="B594" s="222"/>
      <c r="C594" s="222"/>
    </row>
    <row r="595" spans="1:3" s="221" customFormat="1">
      <c r="A595" s="222"/>
      <c r="B595" s="222"/>
      <c r="C595" s="222"/>
    </row>
    <row r="596" spans="1:3" s="221" customFormat="1">
      <c r="A596" s="222"/>
      <c r="B596" s="222"/>
      <c r="C596" s="222"/>
    </row>
    <row r="597" spans="1:3" s="221" customFormat="1">
      <c r="A597" s="222"/>
      <c r="B597" s="222"/>
      <c r="C597" s="222"/>
    </row>
    <row r="598" spans="1:3" s="221" customFormat="1">
      <c r="A598" s="222"/>
      <c r="B598" s="222"/>
      <c r="C598" s="222"/>
    </row>
    <row r="599" spans="1:3" s="221" customFormat="1">
      <c r="A599" s="222"/>
      <c r="B599" s="222"/>
      <c r="C599" s="222"/>
    </row>
    <row r="600" spans="1:3" s="221" customFormat="1">
      <c r="A600" s="222"/>
      <c r="B600" s="222"/>
      <c r="C600" s="222"/>
    </row>
    <row r="601" spans="1:3" s="221" customFormat="1">
      <c r="A601" s="222"/>
      <c r="B601" s="222"/>
      <c r="C601" s="222"/>
    </row>
    <row r="602" spans="1:3" s="221" customFormat="1">
      <c r="A602" s="222"/>
      <c r="B602" s="222"/>
      <c r="C602" s="222"/>
    </row>
    <row r="603" spans="1:3" s="221" customFormat="1">
      <c r="A603" s="222"/>
      <c r="B603" s="222"/>
      <c r="C603" s="222"/>
    </row>
    <row r="604" spans="1:3" s="221" customFormat="1">
      <c r="A604" s="222"/>
      <c r="B604" s="222"/>
      <c r="C604" s="222"/>
    </row>
    <row r="605" spans="1:3" s="221" customFormat="1">
      <c r="A605" s="222"/>
      <c r="B605" s="222"/>
      <c r="C605" s="222"/>
    </row>
    <row r="606" spans="1:3" s="221" customFormat="1">
      <c r="A606" s="222"/>
      <c r="B606" s="222"/>
      <c r="C606" s="222"/>
    </row>
    <row r="607" spans="1:3" s="221" customFormat="1">
      <c r="A607" s="222"/>
      <c r="B607" s="222"/>
      <c r="C607" s="222"/>
    </row>
    <row r="608" spans="1:3" s="221" customFormat="1">
      <c r="A608" s="222"/>
      <c r="B608" s="222"/>
      <c r="C608" s="222"/>
    </row>
    <row r="609" spans="1:3" s="221" customFormat="1">
      <c r="A609" s="222"/>
      <c r="B609" s="222"/>
      <c r="C609" s="222"/>
    </row>
    <row r="610" spans="1:3" s="221" customFormat="1">
      <c r="A610" s="222"/>
      <c r="B610" s="222"/>
      <c r="C610" s="222"/>
    </row>
    <row r="611" spans="1:3" s="221" customFormat="1">
      <c r="A611" s="222"/>
      <c r="B611" s="222"/>
      <c r="C611" s="222"/>
    </row>
    <row r="612" spans="1:3" s="221" customFormat="1">
      <c r="A612" s="222"/>
      <c r="B612" s="222"/>
      <c r="C612" s="222"/>
    </row>
    <row r="613" spans="1:3" s="221" customFormat="1">
      <c r="A613" s="222"/>
      <c r="B613" s="222"/>
      <c r="C613" s="222"/>
    </row>
    <row r="614" spans="1:3" s="221" customFormat="1">
      <c r="A614" s="222"/>
      <c r="B614" s="222"/>
      <c r="C614" s="222"/>
    </row>
    <row r="615" spans="1:3" s="221" customFormat="1">
      <c r="A615" s="222"/>
      <c r="B615" s="222"/>
      <c r="C615" s="222"/>
    </row>
    <row r="616" spans="1:3" s="221" customFormat="1">
      <c r="A616" s="222"/>
      <c r="B616" s="222"/>
      <c r="C616" s="222"/>
    </row>
    <row r="617" spans="1:3" s="221" customFormat="1">
      <c r="A617" s="222"/>
      <c r="B617" s="222"/>
      <c r="C617" s="222"/>
    </row>
    <row r="618" spans="1:3" s="221" customFormat="1">
      <c r="A618" s="222"/>
      <c r="B618" s="222"/>
      <c r="C618" s="222"/>
    </row>
    <row r="619" spans="1:3" s="221" customFormat="1">
      <c r="A619" s="222"/>
      <c r="B619" s="222"/>
      <c r="C619" s="222"/>
    </row>
    <row r="620" spans="1:3" s="221" customFormat="1">
      <c r="A620" s="222"/>
      <c r="B620" s="222"/>
      <c r="C620" s="222"/>
    </row>
    <row r="621" spans="1:3" s="221" customFormat="1">
      <c r="A621" s="222"/>
      <c r="B621" s="222"/>
      <c r="C621" s="222"/>
    </row>
    <row r="622" spans="1:3" s="221" customFormat="1">
      <c r="A622" s="222"/>
      <c r="B622" s="222"/>
      <c r="C622" s="222"/>
    </row>
    <row r="623" spans="1:3" s="221" customFormat="1">
      <c r="A623" s="222"/>
      <c r="B623" s="222"/>
      <c r="C623" s="222"/>
    </row>
    <row r="624" spans="1:3" s="221" customFormat="1">
      <c r="A624" s="222"/>
      <c r="B624" s="222"/>
      <c r="C624" s="222"/>
    </row>
    <row r="625" spans="1:3" s="221" customFormat="1">
      <c r="A625" s="222"/>
      <c r="B625" s="222"/>
      <c r="C625" s="222"/>
    </row>
    <row r="626" spans="1:3" s="221" customFormat="1">
      <c r="A626" s="222"/>
      <c r="B626" s="222"/>
      <c r="C626" s="222"/>
    </row>
    <row r="627" spans="1:3" s="221" customFormat="1">
      <c r="A627" s="222"/>
      <c r="B627" s="222"/>
      <c r="C627" s="222"/>
    </row>
    <row r="628" spans="1:3" s="221" customFormat="1">
      <c r="A628" s="222"/>
      <c r="B628" s="222"/>
      <c r="C628" s="222"/>
    </row>
    <row r="629" spans="1:3" s="221" customFormat="1">
      <c r="A629" s="222"/>
      <c r="B629" s="222"/>
      <c r="C629" s="222"/>
    </row>
    <row r="630" spans="1:3" s="221" customFormat="1">
      <c r="A630" s="222"/>
      <c r="B630" s="222"/>
      <c r="C630" s="222"/>
    </row>
    <row r="631" spans="1:3" s="221" customFormat="1">
      <c r="A631" s="222"/>
      <c r="B631" s="222"/>
      <c r="C631" s="222"/>
    </row>
    <row r="632" spans="1:3" s="221" customFormat="1">
      <c r="A632" s="222"/>
      <c r="B632" s="222"/>
      <c r="C632" s="222"/>
    </row>
    <row r="633" spans="1:3" s="221" customFormat="1">
      <c r="A633" s="222"/>
      <c r="B633" s="222"/>
      <c r="C633" s="222"/>
    </row>
    <row r="634" spans="1:3" s="221" customFormat="1">
      <c r="A634" s="222"/>
      <c r="B634" s="222"/>
      <c r="C634" s="222"/>
    </row>
    <row r="635" spans="1:3" s="221" customFormat="1">
      <c r="A635" s="222"/>
      <c r="B635" s="222"/>
      <c r="C635" s="222"/>
    </row>
    <row r="636" spans="1:3" s="221" customFormat="1">
      <c r="A636" s="222"/>
      <c r="B636" s="222"/>
      <c r="C636" s="222"/>
    </row>
    <row r="637" spans="1:3" s="221" customFormat="1">
      <c r="A637" s="222"/>
      <c r="B637" s="222"/>
      <c r="C637" s="222"/>
    </row>
    <row r="638" spans="1:3" s="221" customFormat="1">
      <c r="A638" s="222"/>
      <c r="B638" s="222"/>
      <c r="C638" s="222"/>
    </row>
    <row r="639" spans="1:3" s="221" customFormat="1">
      <c r="A639" s="222"/>
      <c r="B639" s="222"/>
      <c r="C639" s="222"/>
    </row>
    <row r="640" spans="1:3" s="221" customFormat="1">
      <c r="A640" s="222"/>
      <c r="B640" s="222"/>
      <c r="C640" s="222"/>
    </row>
    <row r="641" spans="1:3" s="221" customFormat="1">
      <c r="A641" s="222"/>
      <c r="B641" s="222"/>
      <c r="C641" s="222"/>
    </row>
    <row r="642" spans="1:3" s="221" customFormat="1">
      <c r="A642" s="222"/>
      <c r="B642" s="222"/>
      <c r="C642" s="222"/>
    </row>
    <row r="643" spans="1:3" s="221" customFormat="1">
      <c r="A643" s="222"/>
      <c r="B643" s="222"/>
      <c r="C643" s="222"/>
    </row>
    <row r="644" spans="1:3" s="221" customFormat="1">
      <c r="A644" s="222"/>
      <c r="B644" s="222"/>
      <c r="C644" s="222"/>
    </row>
    <row r="645" spans="1:3" s="221" customFormat="1">
      <c r="A645" s="222"/>
      <c r="B645" s="222"/>
      <c r="C645" s="222"/>
    </row>
    <row r="646" spans="1:3" s="221" customFormat="1">
      <c r="A646" s="222"/>
      <c r="B646" s="222"/>
      <c r="C646" s="222"/>
    </row>
    <row r="647" spans="1:3" s="221" customFormat="1">
      <c r="A647" s="222"/>
      <c r="B647" s="222"/>
      <c r="C647" s="222"/>
    </row>
    <row r="648" spans="1:3" s="221" customFormat="1">
      <c r="A648" s="222"/>
      <c r="B648" s="222"/>
      <c r="C648" s="222"/>
    </row>
    <row r="649" spans="1:3" s="221" customFormat="1">
      <c r="A649" s="222"/>
      <c r="B649" s="222"/>
      <c r="C649" s="222"/>
    </row>
    <row r="650" spans="1:3" s="221" customFormat="1">
      <c r="A650" s="222"/>
      <c r="B650" s="222"/>
      <c r="C650" s="222"/>
    </row>
    <row r="651" spans="1:3" s="221" customFormat="1">
      <c r="A651" s="222"/>
      <c r="B651" s="222"/>
      <c r="C651" s="222"/>
    </row>
    <row r="652" spans="1:3" s="221" customFormat="1">
      <c r="A652" s="222"/>
      <c r="B652" s="222"/>
      <c r="C652" s="222"/>
    </row>
    <row r="653" spans="1:3" s="221" customFormat="1">
      <c r="A653" s="222"/>
      <c r="B653" s="222"/>
      <c r="C653" s="222"/>
    </row>
    <row r="654" spans="1:3" s="221" customFormat="1">
      <c r="A654" s="222"/>
      <c r="B654" s="222"/>
      <c r="C654" s="222"/>
    </row>
    <row r="655" spans="1:3" s="221" customFormat="1">
      <c r="A655" s="222"/>
      <c r="B655" s="222"/>
      <c r="C655" s="222"/>
    </row>
    <row r="656" spans="1:3" s="221" customFormat="1">
      <c r="A656" s="222"/>
      <c r="B656" s="222"/>
      <c r="C656" s="222"/>
    </row>
    <row r="657" spans="1:3" s="221" customFormat="1">
      <c r="A657" s="222"/>
      <c r="B657" s="222"/>
      <c r="C657" s="222"/>
    </row>
    <row r="658" spans="1:3" s="221" customFormat="1">
      <c r="A658" s="222"/>
      <c r="B658" s="222"/>
      <c r="C658" s="222"/>
    </row>
    <row r="659" spans="1:3" s="221" customFormat="1">
      <c r="A659" s="222"/>
      <c r="B659" s="222"/>
      <c r="C659" s="222"/>
    </row>
    <row r="660" spans="1:3" s="221" customFormat="1">
      <c r="A660" s="222"/>
      <c r="B660" s="222"/>
      <c r="C660" s="222"/>
    </row>
    <row r="661" spans="1:3" s="221" customFormat="1">
      <c r="A661" s="222"/>
      <c r="B661" s="222"/>
      <c r="C661" s="222"/>
    </row>
    <row r="662" spans="1:3" s="221" customFormat="1">
      <c r="A662" s="222"/>
      <c r="B662" s="222"/>
      <c r="C662" s="222"/>
    </row>
    <row r="663" spans="1:3" s="221" customFormat="1">
      <c r="A663" s="222"/>
      <c r="B663" s="222"/>
      <c r="C663" s="222"/>
    </row>
    <row r="664" spans="1:3" s="221" customFormat="1">
      <c r="A664" s="222"/>
      <c r="B664" s="222"/>
      <c r="C664" s="222"/>
    </row>
    <row r="665" spans="1:3" s="221" customFormat="1">
      <c r="A665" s="222"/>
      <c r="B665" s="222"/>
      <c r="C665" s="222"/>
    </row>
    <row r="666" spans="1:3" s="221" customFormat="1">
      <c r="A666" s="222"/>
      <c r="B666" s="222"/>
      <c r="C666" s="222"/>
    </row>
    <row r="667" spans="1:3" s="221" customFormat="1">
      <c r="A667" s="222"/>
      <c r="B667" s="222"/>
      <c r="C667" s="222"/>
    </row>
    <row r="668" spans="1:3" s="221" customFormat="1">
      <c r="A668" s="222"/>
      <c r="B668" s="222"/>
      <c r="C668" s="222"/>
    </row>
    <row r="669" spans="1:3" s="221" customFormat="1">
      <c r="A669" s="222"/>
      <c r="B669" s="222"/>
      <c r="C669" s="222"/>
    </row>
    <row r="670" spans="1:3" s="221" customFormat="1">
      <c r="A670" s="222"/>
      <c r="B670" s="222"/>
      <c r="C670" s="222"/>
    </row>
    <row r="671" spans="1:3" s="221" customFormat="1">
      <c r="A671" s="222"/>
      <c r="B671" s="222"/>
      <c r="C671" s="222"/>
    </row>
    <row r="672" spans="1:3" s="221" customFormat="1">
      <c r="A672" s="222"/>
      <c r="B672" s="222"/>
      <c r="C672" s="222"/>
    </row>
    <row r="673" spans="1:3" s="221" customFormat="1">
      <c r="A673" s="222"/>
      <c r="B673" s="222"/>
      <c r="C673" s="222"/>
    </row>
    <row r="674" spans="1:3" s="221" customFormat="1">
      <c r="A674" s="222"/>
      <c r="B674" s="222"/>
      <c r="C674" s="222"/>
    </row>
    <row r="675" spans="1:3" s="221" customFormat="1">
      <c r="A675" s="222"/>
      <c r="B675" s="222"/>
      <c r="C675" s="222"/>
    </row>
    <row r="676" spans="1:3" s="221" customFormat="1">
      <c r="A676" s="222"/>
      <c r="B676" s="222"/>
      <c r="C676" s="222"/>
    </row>
    <row r="677" spans="1:3" s="221" customFormat="1">
      <c r="A677" s="222"/>
      <c r="B677" s="222"/>
      <c r="C677" s="222"/>
    </row>
    <row r="678" spans="1:3" s="221" customFormat="1">
      <c r="A678" s="222"/>
      <c r="B678" s="222"/>
      <c r="C678" s="222"/>
    </row>
    <row r="679" spans="1:3" s="221" customFormat="1">
      <c r="A679" s="222"/>
      <c r="B679" s="222"/>
      <c r="C679" s="222"/>
    </row>
    <row r="680" spans="1:3" s="221" customFormat="1">
      <c r="A680" s="222"/>
      <c r="B680" s="222"/>
      <c r="C680" s="222"/>
    </row>
    <row r="681" spans="1:3" s="221" customFormat="1">
      <c r="A681" s="222"/>
      <c r="B681" s="222"/>
      <c r="C681" s="222"/>
    </row>
    <row r="682" spans="1:3" s="221" customFormat="1">
      <c r="A682" s="222"/>
      <c r="B682" s="222"/>
      <c r="C682" s="222"/>
    </row>
    <row r="683" spans="1:3" s="221" customFormat="1">
      <c r="A683" s="222"/>
      <c r="B683" s="222"/>
      <c r="C683" s="222"/>
    </row>
    <row r="684" spans="1:3" s="221" customFormat="1">
      <c r="A684" s="222"/>
      <c r="B684" s="222"/>
      <c r="C684" s="222"/>
    </row>
    <row r="685" spans="1:3" s="221" customFormat="1">
      <c r="A685" s="222"/>
      <c r="B685" s="222"/>
      <c r="C685" s="222"/>
    </row>
    <row r="686" spans="1:3" s="221" customFormat="1">
      <c r="A686" s="222"/>
      <c r="B686" s="222"/>
      <c r="C686" s="222"/>
    </row>
    <row r="687" spans="1:3" s="221" customFormat="1">
      <c r="A687" s="222"/>
      <c r="B687" s="222"/>
      <c r="C687" s="222"/>
    </row>
    <row r="688" spans="1:3" s="221" customFormat="1">
      <c r="A688" s="222"/>
      <c r="B688" s="222"/>
      <c r="C688" s="222"/>
    </row>
    <row r="689" spans="1:3" s="221" customFormat="1">
      <c r="A689" s="222"/>
      <c r="B689" s="222"/>
      <c r="C689" s="222"/>
    </row>
    <row r="690" spans="1:3" s="221" customFormat="1">
      <c r="A690" s="222"/>
      <c r="B690" s="222"/>
      <c r="C690" s="222"/>
    </row>
    <row r="691" spans="1:3" s="221" customFormat="1">
      <c r="A691" s="222"/>
      <c r="B691" s="222"/>
      <c r="C691" s="222"/>
    </row>
    <row r="692" spans="1:3" s="221" customFormat="1">
      <c r="A692" s="222"/>
      <c r="B692" s="222"/>
      <c r="C692" s="222"/>
    </row>
    <row r="693" spans="1:3" s="221" customFormat="1">
      <c r="A693" s="222"/>
      <c r="B693" s="222"/>
      <c r="C693" s="222"/>
    </row>
    <row r="694" spans="1:3" s="221" customFormat="1">
      <c r="A694" s="222"/>
      <c r="B694" s="222"/>
      <c r="C694" s="222"/>
    </row>
    <row r="695" spans="1:3" s="221" customFormat="1">
      <c r="A695" s="222"/>
      <c r="B695" s="222"/>
      <c r="C695" s="222"/>
    </row>
    <row r="696" spans="1:3" s="221" customFormat="1">
      <c r="A696" s="222"/>
      <c r="B696" s="222"/>
      <c r="C696" s="222"/>
    </row>
    <row r="697" spans="1:3" s="221" customFormat="1">
      <c r="A697" s="222"/>
      <c r="B697" s="222"/>
      <c r="C697" s="222"/>
    </row>
    <row r="698" spans="1:3" s="221" customFormat="1">
      <c r="A698" s="222"/>
      <c r="B698" s="222"/>
      <c r="C698" s="222"/>
    </row>
    <row r="699" spans="1:3" s="221" customFormat="1">
      <c r="A699" s="222"/>
      <c r="B699" s="222"/>
      <c r="C699" s="222"/>
    </row>
    <row r="700" spans="1:3" s="221" customFormat="1">
      <c r="A700" s="222"/>
      <c r="B700" s="222"/>
      <c r="C700" s="222"/>
    </row>
    <row r="701" spans="1:3" s="221" customFormat="1">
      <c r="A701" s="222"/>
      <c r="B701" s="222"/>
      <c r="C701" s="222"/>
    </row>
    <row r="702" spans="1:3" s="221" customFormat="1">
      <c r="A702" s="222"/>
      <c r="B702" s="222"/>
      <c r="C702" s="222"/>
    </row>
    <row r="703" spans="1:3" s="221" customFormat="1">
      <c r="A703" s="222"/>
      <c r="B703" s="222"/>
      <c r="C703" s="222"/>
    </row>
    <row r="704" spans="1:3" s="221" customFormat="1">
      <c r="A704" s="222"/>
      <c r="B704" s="222"/>
      <c r="C704" s="222"/>
    </row>
    <row r="705" spans="1:3" s="221" customFormat="1">
      <c r="A705" s="222"/>
      <c r="B705" s="222"/>
      <c r="C705" s="222"/>
    </row>
    <row r="706" spans="1:3" s="221" customFormat="1">
      <c r="A706" s="222"/>
      <c r="B706" s="222"/>
      <c r="C706" s="222"/>
    </row>
    <row r="707" spans="1:3" s="221" customFormat="1">
      <c r="A707" s="222"/>
      <c r="B707" s="222"/>
      <c r="C707" s="222"/>
    </row>
    <row r="708" spans="1:3" s="221" customFormat="1">
      <c r="A708" s="222"/>
      <c r="B708" s="222"/>
      <c r="C708" s="222"/>
    </row>
    <row r="709" spans="1:3" s="221" customFormat="1">
      <c r="A709" s="222"/>
      <c r="B709" s="222"/>
      <c r="C709" s="222"/>
    </row>
    <row r="710" spans="1:3" s="221" customFormat="1">
      <c r="A710" s="222"/>
      <c r="B710" s="222"/>
      <c r="C710" s="222"/>
    </row>
    <row r="711" spans="1:3" s="221" customFormat="1">
      <c r="A711" s="222"/>
      <c r="B711" s="222"/>
      <c r="C711" s="222"/>
    </row>
    <row r="712" spans="1:3" s="221" customFormat="1">
      <c r="A712" s="222"/>
      <c r="B712" s="222"/>
      <c r="C712" s="222"/>
    </row>
    <row r="713" spans="1:3" s="221" customFormat="1">
      <c r="A713" s="222"/>
      <c r="B713" s="222"/>
      <c r="C713" s="222"/>
    </row>
    <row r="714" spans="1:3" s="221" customFormat="1">
      <c r="A714" s="222"/>
      <c r="B714" s="222"/>
      <c r="C714" s="222"/>
    </row>
    <row r="715" spans="1:3" s="221" customFormat="1">
      <c r="A715" s="222"/>
      <c r="B715" s="222"/>
      <c r="C715" s="222"/>
    </row>
    <row r="716" spans="1:3" s="221" customFormat="1">
      <c r="A716" s="222"/>
      <c r="B716" s="222"/>
      <c r="C716" s="222"/>
    </row>
    <row r="717" spans="1:3" s="221" customFormat="1">
      <c r="A717" s="222"/>
      <c r="B717" s="222"/>
      <c r="C717" s="222"/>
    </row>
    <row r="718" spans="1:3" s="221" customFormat="1">
      <c r="A718" s="222"/>
      <c r="B718" s="222"/>
      <c r="C718" s="222"/>
    </row>
    <row r="719" spans="1:3" s="221" customFormat="1">
      <c r="A719" s="222"/>
      <c r="B719" s="222"/>
      <c r="C719" s="222"/>
    </row>
    <row r="720" spans="1:3" s="221" customFormat="1">
      <c r="A720" s="222"/>
      <c r="B720" s="222"/>
      <c r="C720" s="222"/>
    </row>
    <row r="721" spans="1:3" s="221" customFormat="1">
      <c r="A721" s="222"/>
      <c r="B721" s="222"/>
      <c r="C721" s="222"/>
    </row>
    <row r="722" spans="1:3" s="221" customFormat="1">
      <c r="A722" s="222"/>
      <c r="B722" s="222"/>
      <c r="C722" s="222"/>
    </row>
    <row r="723" spans="1:3" s="221" customFormat="1">
      <c r="A723" s="222"/>
      <c r="B723" s="222"/>
      <c r="C723" s="222"/>
    </row>
    <row r="724" spans="1:3" s="221" customFormat="1">
      <c r="A724" s="222"/>
      <c r="B724" s="222"/>
      <c r="C724" s="222"/>
    </row>
    <row r="725" spans="1:3" s="221" customFormat="1">
      <c r="A725" s="222"/>
      <c r="B725" s="222"/>
      <c r="C725" s="222"/>
    </row>
    <row r="726" spans="1:3" s="221" customFormat="1">
      <c r="A726" s="222"/>
      <c r="B726" s="222"/>
      <c r="C726" s="222"/>
    </row>
    <row r="727" spans="1:3" s="221" customFormat="1">
      <c r="A727" s="222"/>
      <c r="B727" s="222"/>
      <c r="C727" s="222"/>
    </row>
    <row r="728" spans="1:3" s="221" customFormat="1">
      <c r="A728" s="222"/>
      <c r="B728" s="222"/>
      <c r="C728" s="222"/>
    </row>
    <row r="729" spans="1:3" s="221" customFormat="1">
      <c r="A729" s="222"/>
      <c r="B729" s="222"/>
      <c r="C729" s="222"/>
    </row>
    <row r="730" spans="1:3" s="221" customFormat="1">
      <c r="A730" s="222"/>
      <c r="B730" s="222"/>
      <c r="C730" s="222"/>
    </row>
    <row r="731" spans="1:3" s="221" customFormat="1">
      <c r="A731" s="222"/>
      <c r="B731" s="222"/>
      <c r="C731" s="222"/>
    </row>
    <row r="732" spans="1:3" s="221" customFormat="1">
      <c r="A732" s="222"/>
      <c r="B732" s="222"/>
      <c r="C732" s="222"/>
    </row>
    <row r="733" spans="1:3" s="221" customFormat="1">
      <c r="A733" s="222"/>
      <c r="B733" s="222"/>
      <c r="C733" s="222"/>
    </row>
    <row r="734" spans="1:3" s="221" customFormat="1">
      <c r="A734" s="222"/>
      <c r="B734" s="222"/>
      <c r="C734" s="222"/>
    </row>
    <row r="735" spans="1:3" s="221" customFormat="1">
      <c r="A735" s="222"/>
      <c r="B735" s="222"/>
      <c r="C735" s="222"/>
    </row>
    <row r="736" spans="1:3" s="221" customFormat="1">
      <c r="A736" s="222"/>
      <c r="B736" s="222"/>
      <c r="C736" s="222"/>
    </row>
    <row r="737" spans="1:3" s="221" customFormat="1">
      <c r="A737" s="222"/>
      <c r="B737" s="222"/>
      <c r="C737" s="222"/>
    </row>
    <row r="738" spans="1:3" s="221" customFormat="1">
      <c r="A738" s="222"/>
      <c r="B738" s="222"/>
      <c r="C738" s="222"/>
    </row>
    <row r="739" spans="1:3" s="221" customFormat="1">
      <c r="A739" s="222"/>
      <c r="B739" s="222"/>
      <c r="C739" s="222"/>
    </row>
    <row r="740" spans="1:3" s="221" customFormat="1">
      <c r="A740" s="222"/>
      <c r="B740" s="222"/>
      <c r="C740" s="222"/>
    </row>
    <row r="741" spans="1:3" s="221" customFormat="1">
      <c r="A741" s="222"/>
      <c r="B741" s="222"/>
      <c r="C741" s="222"/>
    </row>
    <row r="742" spans="1:3" s="221" customFormat="1">
      <c r="A742" s="222"/>
      <c r="B742" s="222"/>
      <c r="C742" s="222"/>
    </row>
    <row r="743" spans="1:3" s="221" customFormat="1">
      <c r="A743" s="222"/>
      <c r="B743" s="222"/>
      <c r="C743" s="222"/>
    </row>
    <row r="744" spans="1:3" s="221" customFormat="1">
      <c r="A744" s="222"/>
      <c r="B744" s="222"/>
      <c r="C744" s="222"/>
    </row>
    <row r="745" spans="1:3" s="221" customFormat="1">
      <c r="A745" s="222"/>
      <c r="B745" s="222"/>
      <c r="C745" s="222"/>
    </row>
    <row r="746" spans="1:3" s="221" customFormat="1">
      <c r="A746" s="222"/>
      <c r="B746" s="222"/>
      <c r="C746" s="222"/>
    </row>
    <row r="747" spans="1:3" s="221" customFormat="1">
      <c r="A747" s="222"/>
      <c r="B747" s="222"/>
      <c r="C747" s="222"/>
    </row>
    <row r="748" spans="1:3" s="221" customFormat="1">
      <c r="A748" s="222"/>
      <c r="B748" s="222"/>
      <c r="C748" s="222"/>
    </row>
    <row r="749" spans="1:3" s="221" customFormat="1">
      <c r="A749" s="222"/>
      <c r="B749" s="222"/>
      <c r="C749" s="222"/>
    </row>
    <row r="750" spans="1:3" s="221" customFormat="1">
      <c r="A750" s="222"/>
      <c r="B750" s="222"/>
      <c r="C750" s="222"/>
    </row>
    <row r="751" spans="1:3" s="221" customFormat="1">
      <c r="A751" s="222"/>
      <c r="B751" s="222"/>
      <c r="C751" s="222"/>
    </row>
    <row r="752" spans="1:3" s="221" customFormat="1">
      <c r="A752" s="222"/>
      <c r="B752" s="222"/>
      <c r="C752" s="222"/>
    </row>
    <row r="753" spans="1:3" s="221" customFormat="1">
      <c r="A753" s="222"/>
      <c r="B753" s="222"/>
      <c r="C753" s="222"/>
    </row>
    <row r="754" spans="1:3" s="221" customFormat="1">
      <c r="A754" s="222"/>
      <c r="B754" s="222"/>
      <c r="C754" s="222"/>
    </row>
    <row r="755" spans="1:3" s="221" customFormat="1">
      <c r="A755" s="222"/>
      <c r="B755" s="222"/>
      <c r="C755" s="222"/>
    </row>
    <row r="756" spans="1:3" s="221" customFormat="1">
      <c r="A756" s="222"/>
      <c r="B756" s="222"/>
      <c r="C756" s="222"/>
    </row>
    <row r="757" spans="1:3" s="221" customFormat="1">
      <c r="A757" s="222"/>
      <c r="B757" s="222"/>
      <c r="C757" s="222"/>
    </row>
    <row r="758" spans="1:3" s="221" customFormat="1">
      <c r="A758" s="222"/>
      <c r="B758" s="222"/>
      <c r="C758" s="222"/>
    </row>
    <row r="759" spans="1:3" s="221" customFormat="1">
      <c r="A759" s="222"/>
      <c r="B759" s="222"/>
      <c r="C759" s="222"/>
    </row>
    <row r="760" spans="1:3" s="221" customFormat="1">
      <c r="A760" s="222"/>
      <c r="B760" s="222"/>
      <c r="C760" s="222"/>
    </row>
    <row r="761" spans="1:3" s="221" customFormat="1">
      <c r="A761" s="222"/>
      <c r="B761" s="222"/>
      <c r="C761" s="222"/>
    </row>
    <row r="762" spans="1:3" s="221" customFormat="1">
      <c r="A762" s="222"/>
      <c r="B762" s="222"/>
      <c r="C762" s="222"/>
    </row>
    <row r="763" spans="1:3" s="221" customFormat="1">
      <c r="A763" s="222"/>
      <c r="B763" s="222"/>
      <c r="C763" s="222"/>
    </row>
    <row r="764" spans="1:3" s="221" customFormat="1">
      <c r="A764" s="222"/>
      <c r="B764" s="222"/>
      <c r="C764" s="222"/>
    </row>
    <row r="765" spans="1:3" s="221" customFormat="1">
      <c r="A765" s="222"/>
      <c r="B765" s="222"/>
      <c r="C765" s="222"/>
    </row>
    <row r="766" spans="1:3" s="221" customFormat="1">
      <c r="A766" s="222"/>
      <c r="B766" s="222"/>
      <c r="C766" s="222"/>
    </row>
    <row r="767" spans="1:3" s="221" customFormat="1">
      <c r="A767" s="222"/>
      <c r="B767" s="222"/>
      <c r="C767" s="222"/>
    </row>
    <row r="768" spans="1:3" s="221" customFormat="1">
      <c r="A768" s="222"/>
      <c r="B768" s="222"/>
      <c r="C768" s="222"/>
    </row>
    <row r="769" spans="1:20" s="221" customFormat="1">
      <c r="A769" s="222"/>
      <c r="B769" s="222"/>
      <c r="C769" s="222"/>
    </row>
    <row r="770" spans="1:20" s="221" customFormat="1">
      <c r="A770" s="222"/>
      <c r="B770" s="222"/>
      <c r="C770" s="222"/>
    </row>
    <row r="771" spans="1:20" s="221" customFormat="1">
      <c r="A771" s="222"/>
      <c r="B771" s="222"/>
      <c r="C771" s="222"/>
    </row>
    <row r="772" spans="1:20" s="221" customFormat="1">
      <c r="A772" s="222"/>
      <c r="B772" s="222"/>
      <c r="C772" s="222"/>
    </row>
    <row r="773" spans="1:20" s="221" customFormat="1">
      <c r="A773" s="222"/>
      <c r="B773" s="222"/>
      <c r="C773" s="222"/>
    </row>
    <row r="774" spans="1:20" s="221" customFormat="1">
      <c r="A774" s="222"/>
      <c r="B774" s="222"/>
      <c r="C774" s="222"/>
    </row>
    <row r="775" spans="1:20" s="221" customFormat="1">
      <c r="A775" s="222"/>
      <c r="B775" s="222"/>
      <c r="C775" s="222"/>
    </row>
    <row r="776" spans="1:20" s="221" customFormat="1">
      <c r="A776" s="222"/>
      <c r="B776" s="222"/>
      <c r="C776" s="222"/>
    </row>
    <row r="777" spans="1:20" s="221" customFormat="1">
      <c r="A777" s="222"/>
      <c r="B777" s="222"/>
      <c r="C777" s="222"/>
    </row>
    <row r="778" spans="1:20" s="221" customFormat="1">
      <c r="A778" s="222"/>
      <c r="B778" s="222"/>
      <c r="C778" s="222"/>
      <c r="R778" s="122"/>
      <c r="S778" s="122"/>
      <c r="T778" s="122"/>
    </row>
  </sheetData>
  <sortState xmlns:xlrd2="http://schemas.microsoft.com/office/spreadsheetml/2017/richdata2" ref="A11:T22">
    <sortCondition ref="F11:F22"/>
  </sortState>
  <mergeCells count="3">
    <mergeCell ref="A5:C5"/>
    <mergeCell ref="R7:T7"/>
    <mergeCell ref="B8:C8"/>
  </mergeCells>
  <hyperlinks>
    <hyperlink ref="N1" location="Index!A1" display="Return to Index" xr:uid="{00000000-0004-0000-0300-000000000000}"/>
  </hyperlinks>
  <printOptions horizontalCentered="1"/>
  <pageMargins left="0.25" right="0.25" top="0.5" bottom="0.5" header="0.5" footer="0.5"/>
  <pageSetup scale="80" orientation="landscape" horizontalDpi="1200" verticalDpi="1200" r:id="rId1"/>
  <headerFooter alignWithMargins="0">
    <oddFooter>&amp;L&amp;8Planning &amp; Accountability&amp;R&amp;8&amp;D</oddFooter>
  </headerFooter>
  <rowBreaks count="1" manualBreakCount="1">
    <brk id="25" max="1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1"/>
  </sheetPr>
  <dimension ref="A1:T777"/>
  <sheetViews>
    <sheetView showGridLines="0" zoomScale="90" zoomScaleNormal="90" workbookViewId="0">
      <selection activeCell="G30" sqref="G30"/>
    </sheetView>
  </sheetViews>
  <sheetFormatPr defaultRowHeight="12.75"/>
  <cols>
    <col min="1" max="1" width="7.28515625" style="121" customWidth="1"/>
    <col min="2" max="2" width="4.28515625" style="121" customWidth="1"/>
    <col min="3" max="3" width="2" style="121" customWidth="1"/>
    <col min="4" max="4" width="36.7109375" style="122" customWidth="1"/>
    <col min="5" max="5" width="10.28515625" style="122" customWidth="1"/>
    <col min="6" max="6" width="15.7109375" style="122" customWidth="1"/>
    <col min="7" max="7" width="13.42578125" style="220" customWidth="1"/>
    <col min="8" max="8" width="15.85546875" style="220" customWidth="1"/>
    <col min="9" max="9" width="16" style="220" customWidth="1"/>
    <col min="10" max="10" width="16.7109375" style="220" customWidth="1"/>
    <col min="11" max="11" width="15.140625" style="220" customWidth="1"/>
    <col min="12" max="12" width="18.5703125" style="122" customWidth="1"/>
    <col min="13" max="13" width="20.140625" style="220" customWidth="1"/>
    <col min="14" max="14" width="22.28515625" style="220" customWidth="1"/>
    <col min="15" max="15" width="19" style="122" customWidth="1"/>
    <col min="16" max="16" width="19.42578125" style="122" customWidth="1"/>
    <col min="17" max="17" width="16.5703125" style="122" customWidth="1"/>
    <col min="18" max="18" width="26.85546875" style="122" customWidth="1"/>
    <col min="19" max="16384" width="9.140625" style="122"/>
  </cols>
  <sheetData>
    <row r="1" spans="1:20" ht="13.5" thickBot="1">
      <c r="G1" s="158" t="s">
        <v>397</v>
      </c>
      <c r="H1" s="221"/>
      <c r="I1" s="221"/>
      <c r="J1" s="221"/>
      <c r="K1" s="221"/>
      <c r="L1" s="258" t="s">
        <v>396</v>
      </c>
      <c r="M1" s="221"/>
      <c r="N1" s="221"/>
    </row>
    <row r="2" spans="1:20">
      <c r="G2" s="158" t="s">
        <v>740</v>
      </c>
      <c r="H2" s="221"/>
      <c r="I2" s="221"/>
      <c r="J2" s="221"/>
      <c r="K2" s="221"/>
      <c r="M2" s="221"/>
      <c r="N2" s="221"/>
    </row>
    <row r="3" spans="1:20">
      <c r="A3" s="257" t="s">
        <v>395</v>
      </c>
      <c r="G3" s="158" t="s">
        <v>849</v>
      </c>
      <c r="H3" s="221"/>
      <c r="I3" s="221"/>
      <c r="J3" s="221"/>
      <c r="K3" s="221"/>
      <c r="M3" s="221"/>
      <c r="N3" s="221"/>
    </row>
    <row r="4" spans="1:20" ht="13.5" thickBot="1">
      <c r="E4" s="121">
        <v>2020</v>
      </c>
      <c r="G4" s="221"/>
      <c r="H4" s="221"/>
      <c r="I4" s="221"/>
      <c r="J4" s="221"/>
      <c r="K4" s="221"/>
      <c r="M4" s="221"/>
      <c r="N4" s="221"/>
    </row>
    <row r="5" spans="1:20" ht="13.5" thickBot="1">
      <c r="A5" s="251" t="s">
        <v>626</v>
      </c>
      <c r="G5" s="121"/>
      <c r="H5" s="666" t="s">
        <v>627</v>
      </c>
      <c r="I5" s="667"/>
      <c r="J5" s="667"/>
      <c r="K5" s="667"/>
      <c r="L5" s="668"/>
      <c r="M5" s="547" t="s">
        <v>628</v>
      </c>
      <c r="N5" s="547" t="s">
        <v>629</v>
      </c>
    </row>
    <row r="6" spans="1:20">
      <c r="A6" s="251" t="s">
        <v>630</v>
      </c>
      <c r="E6" s="121"/>
      <c r="F6" s="121"/>
      <c r="G6" s="121"/>
      <c r="H6" s="222">
        <v>1</v>
      </c>
      <c r="I6" s="222">
        <v>2</v>
      </c>
      <c r="J6" s="222">
        <v>3</v>
      </c>
      <c r="K6" s="222">
        <v>4</v>
      </c>
      <c r="L6" s="222">
        <v>5</v>
      </c>
      <c r="M6" s="222"/>
      <c r="N6" s="222"/>
    </row>
    <row r="7" spans="1:20">
      <c r="A7" s="251" t="s">
        <v>631</v>
      </c>
      <c r="G7" s="121"/>
      <c r="H7" s="222">
        <v>1</v>
      </c>
      <c r="I7" s="222">
        <v>1</v>
      </c>
      <c r="J7" s="222">
        <v>1</v>
      </c>
      <c r="K7" s="222">
        <v>1</v>
      </c>
      <c r="L7" s="222">
        <v>2</v>
      </c>
      <c r="M7" s="221"/>
      <c r="N7" s="221"/>
    </row>
    <row r="8" spans="1:20" s="199" customFormat="1" ht="53.25" customHeight="1" thickBot="1">
      <c r="A8" s="256" t="s">
        <v>393</v>
      </c>
      <c r="B8" s="665"/>
      <c r="C8" s="665"/>
      <c r="D8" s="200" t="s">
        <v>295</v>
      </c>
      <c r="E8" s="551" t="s">
        <v>392</v>
      </c>
      <c r="F8" s="552" t="s">
        <v>615</v>
      </c>
      <c r="G8" s="551" t="s">
        <v>298</v>
      </c>
      <c r="H8" s="548" t="s">
        <v>13</v>
      </c>
      <c r="I8" s="548" t="s">
        <v>369</v>
      </c>
      <c r="J8" s="548" t="s">
        <v>371</v>
      </c>
      <c r="K8" s="548" t="s">
        <v>370</v>
      </c>
      <c r="L8" s="548" t="s">
        <v>564</v>
      </c>
      <c r="M8" s="549" t="s">
        <v>671</v>
      </c>
      <c r="N8" s="549" t="s">
        <v>456</v>
      </c>
      <c r="O8" s="255"/>
      <c r="P8" s="254"/>
      <c r="Q8" s="122"/>
      <c r="R8" s="122"/>
      <c r="S8" s="122"/>
    </row>
    <row r="9" spans="1:20" ht="14.25" customHeight="1">
      <c r="A9" s="251" t="s">
        <v>617</v>
      </c>
      <c r="D9" s="250"/>
      <c r="E9" s="538" t="s">
        <v>618</v>
      </c>
      <c r="F9" s="538" t="s">
        <v>615</v>
      </c>
      <c r="G9" s="121" t="s">
        <v>233</v>
      </c>
      <c r="H9" s="541" t="s">
        <v>619</v>
      </c>
      <c r="I9" s="541" t="s">
        <v>620</v>
      </c>
      <c r="J9" s="541" t="s">
        <v>621</v>
      </c>
      <c r="K9" s="541" t="s">
        <v>622</v>
      </c>
      <c r="L9" s="542" t="s">
        <v>625</v>
      </c>
      <c r="M9" s="544" t="s">
        <v>623</v>
      </c>
      <c r="N9" s="438" t="s">
        <v>624</v>
      </c>
      <c r="O9" s="540"/>
      <c r="P9" s="541"/>
      <c r="R9" s="247"/>
      <c r="S9" s="247"/>
      <c r="T9" s="247"/>
    </row>
    <row r="10" spans="1:20" ht="14.25" customHeight="1">
      <c r="A10" s="121">
        <v>390</v>
      </c>
      <c r="D10" s="146" t="s">
        <v>373</v>
      </c>
      <c r="E10" s="550">
        <f t="shared" ref="E10:E22" si="0">$E$4</f>
        <v>2020</v>
      </c>
      <c r="F10" s="539" t="s">
        <v>616</v>
      </c>
      <c r="G10" s="343">
        <v>30</v>
      </c>
      <c r="H10" s="243">
        <f>SWM!$F$43</f>
        <v>247430973</v>
      </c>
      <c r="I10" s="243">
        <f>SWM!$G$43+SWM!$H$43</f>
        <v>66381914</v>
      </c>
      <c r="J10" s="243">
        <f>SWM!$I$43</f>
        <v>37430764</v>
      </c>
      <c r="K10" s="243">
        <f>SWM!$J$43+SWM!$K$43</f>
        <v>172865672</v>
      </c>
      <c r="L10" s="242">
        <f>SUM(SWM!$F$43+SWM!$H$43+SWM!$J$43+SWM!$K$43-SWM!$L$13)</f>
        <v>379727479</v>
      </c>
      <c r="M10" s="545">
        <f>SWM!$O$46</f>
        <v>1283231</v>
      </c>
      <c r="N10" s="543">
        <f>SWM!$O$44</f>
        <v>168.8</v>
      </c>
      <c r="O10" s="248"/>
      <c r="Q10" s="247"/>
      <c r="R10" s="247"/>
      <c r="S10" s="247"/>
    </row>
    <row r="11" spans="1:20" ht="14.25" customHeight="1">
      <c r="A11" s="121">
        <v>420</v>
      </c>
      <c r="B11" s="246"/>
      <c r="C11" s="245"/>
      <c r="D11" s="146" t="s">
        <v>374</v>
      </c>
      <c r="E11" s="550">
        <f t="shared" si="0"/>
        <v>2020</v>
      </c>
      <c r="F11" s="203" t="s">
        <v>616</v>
      </c>
      <c r="G11" s="343">
        <v>40</v>
      </c>
      <c r="H11" s="243">
        <f>HSSA!$F$43</f>
        <v>113388240</v>
      </c>
      <c r="I11" s="243">
        <f>HSSA!$G$43+HSSA!$H$43</f>
        <v>21894983</v>
      </c>
      <c r="J11" s="243">
        <f>HSSA!$I$43</f>
        <v>26921913</v>
      </c>
      <c r="K11" s="243">
        <f>HSSA!$J$43+HSSA!$K$43</f>
        <v>33009984</v>
      </c>
      <c r="L11" s="242">
        <f>SUM(HSSA!$F$43+HSSA!$H$43+HSSA!$J$43+HSSA!$K$43-HSSA!$L$13)</f>
        <v>123882615</v>
      </c>
      <c r="M11" s="545">
        <f>HSSA!$O$46</f>
        <v>505484</v>
      </c>
      <c r="N11" s="543">
        <f>HSSA!$O$44</f>
        <v>72.63</v>
      </c>
      <c r="O11" s="241"/>
      <c r="Q11" s="240"/>
      <c r="R11" s="240"/>
      <c r="S11" s="240"/>
    </row>
    <row r="12" spans="1:20">
      <c r="A12" s="121">
        <v>450</v>
      </c>
      <c r="B12" s="246"/>
      <c r="C12" s="245"/>
      <c r="D12" s="146" t="s">
        <v>375</v>
      </c>
      <c r="E12" s="550">
        <f t="shared" si="0"/>
        <v>2020</v>
      </c>
      <c r="F12" s="203" t="s">
        <v>616</v>
      </c>
      <c r="G12" s="343">
        <v>89</v>
      </c>
      <c r="H12" s="243">
        <f>TAMHSC!$F$43</f>
        <v>199841932</v>
      </c>
      <c r="I12" s="243">
        <f>TAMHSC!$G$43+TAMHSC!$H$43</f>
        <v>24147473</v>
      </c>
      <c r="J12" s="243">
        <f>TAMHSC!$I$43</f>
        <v>11350722</v>
      </c>
      <c r="K12" s="243">
        <f>TAMHSC!$J$43+TAMHSC!$K$43</f>
        <v>55458108</v>
      </c>
      <c r="L12" s="242">
        <f>SUM(TAMHSC!$F$43+TAMHSC!$H$43+TAMHSC!$J$43+TAMHSC!$K$43-TAMHSC!$L$13)</f>
        <v>251214323</v>
      </c>
      <c r="M12" s="545">
        <f>TAMHSC!$O$46</f>
        <v>1553581</v>
      </c>
      <c r="N12" s="543">
        <f>TAMHSC!$O$44</f>
        <v>147.44999999999999</v>
      </c>
      <c r="O12" s="241"/>
      <c r="P12" s="249"/>
      <c r="Q12" s="240"/>
      <c r="R12" s="240"/>
      <c r="S12" s="240"/>
    </row>
    <row r="13" spans="1:20">
      <c r="A13" s="121">
        <v>460</v>
      </c>
      <c r="B13" s="246"/>
      <c r="C13" s="245"/>
      <c r="D13" s="146" t="s">
        <v>376</v>
      </c>
      <c r="E13" s="203">
        <f t="shared" si="0"/>
        <v>2020</v>
      </c>
      <c r="F13" s="203" t="s">
        <v>616</v>
      </c>
      <c r="G13" s="343">
        <v>130</v>
      </c>
      <c r="H13" s="243">
        <f>UNTHSC1!$F$43</f>
        <v>25917307</v>
      </c>
      <c r="I13" s="243">
        <f>UNTHSC1!$G$43+UNTHSC1!$H$43</f>
        <v>10622475</v>
      </c>
      <c r="J13" s="243">
        <f>UNTHSC1!$I$43</f>
        <v>4113047</v>
      </c>
      <c r="K13" s="243">
        <f>UNTHSC1!$J$43+UNTHSC1!$K$43</f>
        <v>4517479</v>
      </c>
      <c r="L13" s="242">
        <f>SUM(UNTHSC1!$F$43+UNTHSC1!$H$43+UNTHSC1!$J$43+UNTHSC1!$K$43-UNTHSC1!$L$13)</f>
        <v>23673132</v>
      </c>
      <c r="M13" s="545">
        <f>UNTHSC1!$O$46</f>
        <v>475544</v>
      </c>
      <c r="N13" s="543">
        <f>UNTHSC1!$O$44</f>
        <v>27.16</v>
      </c>
      <c r="O13" s="241"/>
      <c r="Q13" s="240"/>
      <c r="R13" s="240"/>
      <c r="S13" s="240"/>
    </row>
    <row r="14" spans="1:20">
      <c r="A14" s="121">
        <v>470</v>
      </c>
      <c r="B14" s="246"/>
      <c r="C14" s="245"/>
      <c r="D14" s="146" t="s">
        <v>378</v>
      </c>
      <c r="E14" s="203">
        <f t="shared" si="0"/>
        <v>2020</v>
      </c>
      <c r="F14" s="203" t="s">
        <v>616</v>
      </c>
      <c r="G14" s="343">
        <v>412</v>
      </c>
      <c r="H14" s="243">
        <f>TTUHSC!$F$43</f>
        <v>13043472</v>
      </c>
      <c r="I14" s="243">
        <f>TTUHSC!$G$43+TTUHSC!$H$43</f>
        <v>18302171</v>
      </c>
      <c r="J14" s="243">
        <f>TTUHSC!$I$43</f>
        <v>8615717</v>
      </c>
      <c r="K14" s="243">
        <f>TTUHSC!$J$43+TTUHSC!$K$43</f>
        <v>4130345</v>
      </c>
      <c r="L14" s="242">
        <f>SUM(TTUHSC!$F$43+TTUHSC!$H$43+TTUHSC!$J$43+TTUHSC!$K$43-TTUHSC!$L$13)</f>
        <v>16094931</v>
      </c>
      <c r="M14" s="545">
        <f>TTUHSC!$O$46</f>
        <v>123553</v>
      </c>
      <c r="N14" s="543">
        <f>TTUHSC!$O$44</f>
        <v>8.4700000000000006</v>
      </c>
      <c r="O14" s="241"/>
      <c r="Q14" s="240"/>
      <c r="R14" s="240"/>
      <c r="S14" s="240"/>
    </row>
    <row r="15" spans="1:20">
      <c r="A15" s="121">
        <v>480</v>
      </c>
      <c r="B15" s="246"/>
      <c r="C15" s="245"/>
      <c r="D15" s="146" t="s">
        <v>597</v>
      </c>
      <c r="E15" s="203">
        <f t="shared" si="0"/>
        <v>2020</v>
      </c>
      <c r="F15" s="203" t="s">
        <v>616</v>
      </c>
      <c r="G15" s="343">
        <v>862</v>
      </c>
      <c r="H15" s="243">
        <f>TTUHSCEP!$F$43</f>
        <v>1702603</v>
      </c>
      <c r="I15" s="243">
        <f>TTUHSCEP!$G$43+TTUHSCEP!$H$43</f>
        <v>6499212</v>
      </c>
      <c r="J15" s="243">
        <f>TTUHSCEP!$I$43</f>
        <v>1469774</v>
      </c>
      <c r="K15" s="243">
        <f>TTUHSCEP!$J$43+TTUHSCEP!$K$43</f>
        <v>575084</v>
      </c>
      <c r="L15" s="242">
        <f>SUM(TTUHSCEP!$F$43+TTUHSCEP!$H$43+TTUHSCEP!$J$43+TTUHSCEP!$K$43-TTUHSCEP!$L$13)</f>
        <v>4425084</v>
      </c>
      <c r="M15" s="545">
        <f>TTUHSCEP!$O$46</f>
        <v>108461</v>
      </c>
      <c r="N15" s="543">
        <f>TTUHSCEP!$O$44</f>
        <v>2.56</v>
      </c>
      <c r="O15" s="241"/>
      <c r="Q15" s="240"/>
      <c r="R15" s="240"/>
      <c r="S15" s="240"/>
    </row>
    <row r="16" spans="1:20">
      <c r="A16" s="121">
        <v>410</v>
      </c>
      <c r="B16" s="246"/>
      <c r="C16" s="245"/>
      <c r="D16" s="146" t="s">
        <v>379</v>
      </c>
      <c r="E16" s="203">
        <f t="shared" si="0"/>
        <v>2020</v>
      </c>
      <c r="F16" s="203" t="s">
        <v>616</v>
      </c>
      <c r="G16" s="343">
        <v>11618</v>
      </c>
      <c r="H16" s="243">
        <f>HSH!$F$43</f>
        <v>133623840</v>
      </c>
      <c r="I16" s="243">
        <f>HSH!$G$43+HSH!$H$43</f>
        <v>39093550</v>
      </c>
      <c r="J16" s="243">
        <f>HSH!$I$43</f>
        <v>26303530</v>
      </c>
      <c r="K16" s="243">
        <f>HSH!$J$43+HSH!$K$43</f>
        <v>54121876</v>
      </c>
      <c r="L16" s="242">
        <f>SUM(HSH!$F$43+HSH!$H$43+HSH!$J$43+HSH!$K$43-HSH!$L$13)</f>
        <v>159449769</v>
      </c>
      <c r="M16" s="545">
        <f>HSH!$O$46</f>
        <v>555707</v>
      </c>
      <c r="N16" s="543">
        <f>HSH!$O$44</f>
        <v>72.42</v>
      </c>
      <c r="O16" s="241"/>
      <c r="Q16" s="240"/>
      <c r="R16" s="240"/>
      <c r="S16" s="240"/>
    </row>
    <row r="17" spans="1:20">
      <c r="A17" s="121">
        <v>430</v>
      </c>
      <c r="B17" s="246"/>
      <c r="C17" s="245"/>
      <c r="D17" s="146" t="s">
        <v>380</v>
      </c>
      <c r="E17" s="203">
        <f t="shared" si="0"/>
        <v>2020</v>
      </c>
      <c r="F17" s="203" t="s">
        <v>616</v>
      </c>
      <c r="G17" s="343">
        <v>25554</v>
      </c>
      <c r="H17" s="243">
        <f>MDA!$F$43</f>
        <v>186488139</v>
      </c>
      <c r="I17" s="243">
        <f>MDA!$G$43+MDA!$H$43</f>
        <v>291618614</v>
      </c>
      <c r="J17" s="243">
        <f>MDA!$I$43</f>
        <v>126284991</v>
      </c>
      <c r="K17" s="243">
        <f>MDA!$J$43+MDA!$K$43</f>
        <v>363284822</v>
      </c>
      <c r="L17" s="242">
        <f>SUM(MDA!$F$43+MDA!$H$43+MDA!$J$43+MDA!$K$43-MDA!$L$13)</f>
        <v>495467575</v>
      </c>
      <c r="M17" s="545">
        <f>MDA!$O$46</f>
        <v>961142</v>
      </c>
      <c r="N17" s="543">
        <f>MDA!$O$44</f>
        <v>210.1</v>
      </c>
      <c r="O17" s="241"/>
      <c r="Q17" s="240"/>
      <c r="R17" s="240"/>
      <c r="S17" s="240"/>
    </row>
    <row r="18" spans="1:20" s="148" customFormat="1">
      <c r="A18" s="121">
        <v>440</v>
      </c>
      <c r="B18" s="246"/>
      <c r="C18" s="245"/>
      <c r="D18" s="456" t="s">
        <v>569</v>
      </c>
      <c r="E18" s="203">
        <f t="shared" si="0"/>
        <v>2020</v>
      </c>
      <c r="F18" s="203" t="s">
        <v>616</v>
      </c>
      <c r="G18" s="645">
        <v>42439</v>
      </c>
      <c r="H18" s="243">
        <f>THC!$F$43</f>
        <v>7732035</v>
      </c>
      <c r="I18" s="243">
        <f>THC!$G$43+THC!$H$43</f>
        <v>4021846</v>
      </c>
      <c r="J18" s="243">
        <f>THC!$I$43</f>
        <v>5581364</v>
      </c>
      <c r="K18" s="243">
        <f>THC!$J$43+THC!$K$43</f>
        <v>3929670</v>
      </c>
      <c r="L18" s="242">
        <f>SUM(THC!$F$43+THC!$H$43+THC!$J$43+THC!$K$43-THC!$L$13)</f>
        <v>11898365</v>
      </c>
      <c r="M18" s="546" t="str">
        <f>THC!$O$46</f>
        <v>N/A</v>
      </c>
      <c r="N18" s="543">
        <f>THC!$O$44</f>
        <v>18.91</v>
      </c>
      <c r="O18" s="241"/>
      <c r="P18" s="122"/>
      <c r="Q18" s="240"/>
      <c r="R18" s="240"/>
      <c r="S18" s="240"/>
      <c r="T18" s="122"/>
    </row>
    <row r="19" spans="1:20">
      <c r="A19" s="261">
        <v>400</v>
      </c>
      <c r="B19" s="230"/>
      <c r="C19" s="228"/>
      <c r="D19" s="147" t="s">
        <v>381</v>
      </c>
      <c r="E19" s="499">
        <f t="shared" si="0"/>
        <v>2020</v>
      </c>
      <c r="F19" s="203" t="s">
        <v>616</v>
      </c>
      <c r="G19" s="503">
        <v>104952</v>
      </c>
      <c r="H19" s="243">
        <f>MBG!$F$43</f>
        <v>113964401</v>
      </c>
      <c r="I19" s="243">
        <f>MBG!$G$43+MBG!$H$43</f>
        <v>7302410</v>
      </c>
      <c r="J19" s="243">
        <f>MBG!$I$43</f>
        <v>16698280</v>
      </c>
      <c r="K19" s="243">
        <f>MBG!$J$43+MBG!$K$43</f>
        <v>14646512</v>
      </c>
      <c r="L19" s="242">
        <f>SUM(MBG!$F$43+MBG!$H$43+MBG!$J$43+MBG!$K$43-MBG!$L$13)</f>
        <v>99911644</v>
      </c>
      <c r="M19" s="545">
        <f>MBG!$O$46</f>
        <v>592677</v>
      </c>
      <c r="N19" s="543">
        <f>MBG!$O$44</f>
        <v>32.340000000000003</v>
      </c>
      <c r="O19" s="504"/>
      <c r="P19" s="148"/>
      <c r="Q19" s="505"/>
      <c r="R19" s="505"/>
      <c r="S19" s="505"/>
      <c r="T19" s="148"/>
    </row>
    <row r="20" spans="1:20">
      <c r="A20" s="121">
        <v>500</v>
      </c>
      <c r="B20" s="246"/>
      <c r="C20" s="245"/>
      <c r="D20" s="147" t="s">
        <v>598</v>
      </c>
      <c r="E20" s="499">
        <f t="shared" si="0"/>
        <v>2020</v>
      </c>
      <c r="F20" s="499" t="s">
        <v>616</v>
      </c>
      <c r="G20" s="503">
        <v>203599</v>
      </c>
      <c r="H20" s="243">
        <f>RGVM!$F$43</f>
        <v>5052000</v>
      </c>
      <c r="I20" s="243">
        <f>RGVM!$G$43+RGVM!$H$43</f>
        <v>4587817</v>
      </c>
      <c r="J20" s="243">
        <f>RGVM!$I$43</f>
        <v>5494559</v>
      </c>
      <c r="K20" s="243">
        <f>RGVM!$J$43+RGVM!$K$43</f>
        <v>7470904</v>
      </c>
      <c r="L20" s="242">
        <f>SUM(RGVM!$F$43+RGVM!$H$43+RGVM!$J$43+RGVM!$K$43-RGVM!$L$13)</f>
        <v>11262932</v>
      </c>
      <c r="M20" s="545">
        <f>RGVM!$O$46</f>
        <v>481650</v>
      </c>
      <c r="N20" s="543">
        <f>RGVM!$O$44</f>
        <v>29.08</v>
      </c>
      <c r="O20" s="241"/>
      <c r="Q20" s="240"/>
      <c r="R20" s="240"/>
      <c r="S20" s="240"/>
    </row>
    <row r="21" spans="1:20">
      <c r="A21" s="121">
        <v>510</v>
      </c>
      <c r="B21" s="246"/>
      <c r="C21" s="245"/>
      <c r="D21" s="147" t="s">
        <v>593</v>
      </c>
      <c r="E21" s="499">
        <f t="shared" si="0"/>
        <v>2020</v>
      </c>
      <c r="F21" s="499" t="s">
        <v>616</v>
      </c>
      <c r="G21" s="503">
        <v>203658</v>
      </c>
      <c r="H21" s="243">
        <f>AUSM!$F$43</f>
        <v>8385526</v>
      </c>
      <c r="I21" s="243">
        <f>AUSM!$G$43+AUSM!$H$43</f>
        <v>2590534</v>
      </c>
      <c r="J21" s="243">
        <f>AUSM!$I$43</f>
        <v>14143632</v>
      </c>
      <c r="K21" s="243">
        <f>AUSM!$J$43+AUSM!$K$43</f>
        <v>10578798</v>
      </c>
      <c r="L21" s="242">
        <f>SUM(AUSM!$F$43+AUSM!$H$43+AUSM!$J$43+AUSM!$K$43-AUSM!$L$13)</f>
        <v>18755513</v>
      </c>
      <c r="M21" s="545">
        <f>AUSM!$O$46</f>
        <v>538453</v>
      </c>
      <c r="N21" s="543">
        <f>AUSM!$O$44</f>
        <v>111.22</v>
      </c>
      <c r="O21" s="241"/>
      <c r="Q21" s="240"/>
      <c r="R21" s="240"/>
      <c r="S21" s="240"/>
    </row>
    <row r="22" spans="1:20">
      <c r="A22" s="121">
        <v>520</v>
      </c>
      <c r="B22" s="246"/>
      <c r="C22" s="245"/>
      <c r="D22" s="146" t="s">
        <v>708</v>
      </c>
      <c r="E22" s="203">
        <f t="shared" si="0"/>
        <v>2020</v>
      </c>
      <c r="F22" s="203" t="s">
        <v>616</v>
      </c>
      <c r="G22" s="343">
        <v>203652</v>
      </c>
      <c r="H22" s="243">
        <f>UHM!$F$43</f>
        <v>98754</v>
      </c>
      <c r="I22" s="243">
        <f>UHM!$G$43+UHM!$H$43</f>
        <v>109431</v>
      </c>
      <c r="J22" s="243">
        <f>UHM!$I$43</f>
        <v>4156</v>
      </c>
      <c r="K22" s="243">
        <f>UHM!$J$43+UHM!$K$43</f>
        <v>10566</v>
      </c>
      <c r="L22" s="242">
        <f>SUM(UHM!$F$43+UHM!$H$43+UHM!$J$43+UHM!$K$43-UHM!$L$13)</f>
        <v>96926</v>
      </c>
      <c r="M22" s="545" t="str">
        <f>UHM!$O$46</f>
        <v/>
      </c>
      <c r="N22" s="543" t="str">
        <f>UHM!$O$44</f>
        <v/>
      </c>
      <c r="O22" s="241"/>
      <c r="Q22" s="240"/>
      <c r="R22" s="240"/>
      <c r="S22" s="240"/>
    </row>
    <row r="23" spans="1:20" ht="13.5" thickBot="1">
      <c r="A23" s="237"/>
      <c r="B23" s="237">
        <f>COUNTA(D10:D22)</f>
        <v>13</v>
      </c>
      <c r="C23" s="237"/>
      <c r="D23" s="239" t="s">
        <v>386</v>
      </c>
      <c r="E23" s="238">
        <f t="shared" ref="E23" si="1">$E$4</f>
        <v>2020</v>
      </c>
      <c r="F23" s="238" t="s">
        <v>616</v>
      </c>
      <c r="G23" s="344">
        <v>999999</v>
      </c>
      <c r="H23" s="584">
        <f>SUM(H10:H22)</f>
        <v>1056669222</v>
      </c>
      <c r="I23" s="584">
        <f>SUM(I10:I22)</f>
        <v>497172430</v>
      </c>
      <c r="J23" s="584">
        <f>SUM(J10:J22)</f>
        <v>284412449</v>
      </c>
      <c r="K23" s="584">
        <f>SUM(K10:K22)</f>
        <v>724599820</v>
      </c>
      <c r="L23" s="585">
        <f>SUM(L10:L22)</f>
        <v>1595860288</v>
      </c>
      <c r="M23" s="586">
        <f>Summary!$O$501</f>
        <v>812049</v>
      </c>
      <c r="N23" s="636">
        <f>Summary!$O$486</f>
        <v>86.1</v>
      </c>
      <c r="O23" s="225"/>
      <c r="Q23" s="221"/>
      <c r="R23" s="221"/>
      <c r="S23" s="221"/>
    </row>
    <row r="24" spans="1:20" s="221" customFormat="1" ht="13.5" thickTop="1">
      <c r="A24" s="222"/>
      <c r="B24" s="222"/>
      <c r="C24" s="222"/>
      <c r="L24" s="236"/>
      <c r="O24" s="236"/>
    </row>
    <row r="25" spans="1:20" s="221" customFormat="1">
      <c r="A25" s="222"/>
      <c r="B25" s="221" t="s">
        <v>385</v>
      </c>
      <c r="C25" s="222"/>
      <c r="L25" s="236"/>
      <c r="O25" s="236"/>
    </row>
    <row r="26" spans="1:20" s="221" customFormat="1">
      <c r="A26" s="222"/>
      <c r="B26" s="221" t="s">
        <v>384</v>
      </c>
      <c r="C26" s="222"/>
      <c r="H26" s="222"/>
      <c r="I26" s="222"/>
      <c r="J26" s="222"/>
      <c r="K26" s="222"/>
      <c r="L26" s="236"/>
      <c r="M26" s="222"/>
      <c r="N26" s="222"/>
      <c r="O26" s="236"/>
    </row>
    <row r="27" spans="1:20" s="228" customFormat="1">
      <c r="A27" s="230"/>
      <c r="B27" s="230"/>
      <c r="C27" s="230"/>
      <c r="H27" s="233"/>
      <c r="I27" s="233"/>
      <c r="J27" s="231"/>
      <c r="K27" s="233"/>
      <c r="M27" s="231"/>
      <c r="N27" s="233"/>
    </row>
    <row r="28" spans="1:20" s="228" customFormat="1">
      <c r="A28" s="230"/>
      <c r="B28" s="230"/>
      <c r="C28" s="230"/>
      <c r="D28" s="234"/>
      <c r="H28" s="233"/>
      <c r="I28" s="233"/>
      <c r="J28" s="235"/>
      <c r="K28" s="233"/>
      <c r="L28" s="234"/>
      <c r="M28" s="231"/>
      <c r="N28" s="233"/>
      <c r="O28" s="234"/>
    </row>
    <row r="29" spans="1:20" s="228" customFormat="1">
      <c r="A29" s="230"/>
      <c r="B29" s="635" t="s">
        <v>732</v>
      </c>
      <c r="C29" s="230"/>
      <c r="H29" s="233"/>
      <c r="I29" s="233"/>
      <c r="J29" s="232"/>
      <c r="K29" s="233"/>
      <c r="M29" s="351"/>
      <c r="N29" s="233"/>
    </row>
    <row r="30" spans="1:20" s="228" customFormat="1">
      <c r="A30" s="230"/>
      <c r="B30" s="230"/>
      <c r="C30" s="230"/>
      <c r="H30" s="229"/>
      <c r="I30" s="229"/>
      <c r="J30" s="229"/>
      <c r="K30" s="229"/>
      <c r="M30" s="229"/>
      <c r="N30" s="229"/>
    </row>
    <row r="31" spans="1:20" s="228" customFormat="1">
      <c r="A31" s="230"/>
      <c r="B31" s="230"/>
      <c r="C31" s="230"/>
      <c r="H31" s="229"/>
      <c r="I31" s="229"/>
      <c r="J31" s="229"/>
      <c r="K31" s="229"/>
      <c r="M31" s="229"/>
      <c r="N31" s="229"/>
    </row>
    <row r="32" spans="1:20" s="228" customFormat="1">
      <c r="A32" s="230"/>
      <c r="B32" s="230"/>
      <c r="C32" s="230"/>
      <c r="H32" s="229"/>
      <c r="I32" s="229"/>
      <c r="J32" s="229"/>
      <c r="K32" s="229"/>
      <c r="M32" s="229"/>
      <c r="N32" s="229"/>
    </row>
    <row r="33" spans="1:17" s="221" customFormat="1" ht="63.75">
      <c r="A33" s="222"/>
      <c r="B33" s="222"/>
      <c r="C33" s="222"/>
      <c r="M33" s="640" t="s">
        <v>733</v>
      </c>
      <c r="Q33" s="227"/>
    </row>
    <row r="34" spans="1:17" s="221" customFormat="1">
      <c r="A34" s="222"/>
      <c r="B34" s="222"/>
      <c r="C34" s="222"/>
    </row>
    <row r="35" spans="1:17" s="221" customFormat="1">
      <c r="A35" s="222"/>
      <c r="B35" s="222"/>
      <c r="C35" s="222"/>
      <c r="H35" s="196" t="str">
        <f>IF(H23&lt;&gt;Summary!$F$472,"Error","Balanced")</f>
        <v>Balanced</v>
      </c>
      <c r="I35" s="196" t="str">
        <f>IF(I23&lt;&gt;(Summary!$G$472+Summary!$H$472),"Error","Balanced")</f>
        <v>Balanced</v>
      </c>
      <c r="J35" s="196" t="str">
        <f>IF(J23&lt;&gt;Summary!$I$472,"Error","Balanced")</f>
        <v>Balanced</v>
      </c>
      <c r="K35" s="196" t="str">
        <f>IF(K23&lt;&gt;(Summary!$J$472+Summary!$K$472),"Error","Balanced")</f>
        <v>Balanced</v>
      </c>
      <c r="L35" s="196"/>
      <c r="M35" s="213" t="s">
        <v>852</v>
      </c>
      <c r="N35" s="196"/>
      <c r="O35" s="226"/>
    </row>
    <row r="36" spans="1:17" s="221" customFormat="1">
      <c r="A36" s="222"/>
      <c r="B36" s="222"/>
      <c r="C36" s="222"/>
    </row>
    <row r="37" spans="1:17" s="221" customFormat="1">
      <c r="A37" s="222"/>
      <c r="B37" s="222"/>
      <c r="C37" s="222"/>
      <c r="H37" s="222"/>
      <c r="I37" s="222"/>
      <c r="J37" s="222"/>
      <c r="K37" s="222"/>
      <c r="L37" s="222"/>
      <c r="M37" s="222"/>
      <c r="N37" s="222"/>
      <c r="O37" s="222"/>
    </row>
    <row r="38" spans="1:17" s="221" customFormat="1">
      <c r="A38" s="222"/>
      <c r="B38" s="222"/>
      <c r="C38" s="222"/>
    </row>
    <row r="39" spans="1:17" s="221" customFormat="1">
      <c r="A39" s="222"/>
      <c r="B39" s="222"/>
      <c r="C39" s="222"/>
    </row>
    <row r="40" spans="1:17" s="221" customFormat="1">
      <c r="A40" s="222"/>
      <c r="B40" s="222"/>
      <c r="C40" s="222"/>
    </row>
    <row r="41" spans="1:17" s="221" customFormat="1">
      <c r="A41" s="222"/>
      <c r="B41" s="222"/>
      <c r="C41" s="222"/>
    </row>
    <row r="42" spans="1:17" s="221" customFormat="1">
      <c r="A42" s="222"/>
      <c r="B42" s="222"/>
      <c r="C42" s="222"/>
      <c r="H42" s="224"/>
      <c r="I42" s="224"/>
      <c r="J42" s="224"/>
      <c r="K42" s="224"/>
      <c r="L42" s="224"/>
      <c r="M42" s="224"/>
      <c r="N42" s="224"/>
      <c r="O42" s="224"/>
    </row>
    <row r="43" spans="1:17" s="221" customFormat="1">
      <c r="A43" s="222"/>
      <c r="B43" s="222"/>
      <c r="C43" s="222"/>
      <c r="D43" s="402"/>
    </row>
    <row r="44" spans="1:17" s="221" customFormat="1">
      <c r="A44" s="222"/>
      <c r="B44" s="223">
        <f>SUM(B10:B23)</f>
        <v>13</v>
      </c>
      <c r="C44" s="222"/>
      <c r="D44" s="158" t="s">
        <v>549</v>
      </c>
      <c r="E44" s="223"/>
      <c r="F44" s="223"/>
      <c r="G44" s="223">
        <f t="shared" ref="G44:N44" si="2">SUM(G10:G23)</f>
        <v>1797034</v>
      </c>
      <c r="H44" s="223">
        <f t="shared" si="2"/>
        <v>2113338444</v>
      </c>
      <c r="I44" s="223">
        <f t="shared" si="2"/>
        <v>994344860</v>
      </c>
      <c r="J44" s="223">
        <f t="shared" si="2"/>
        <v>568824898</v>
      </c>
      <c r="K44" s="223">
        <f t="shared" si="2"/>
        <v>1449199640</v>
      </c>
      <c r="L44" s="223">
        <f t="shared" si="2"/>
        <v>3191720576</v>
      </c>
      <c r="M44" s="223">
        <f t="shared" si="2"/>
        <v>7991532</v>
      </c>
      <c r="N44" s="366">
        <f t="shared" si="2"/>
        <v>987.24000000000012</v>
      </c>
      <c r="O44" s="366">
        <f>SUM(G44:N44)</f>
        <v>8327217971.2399998</v>
      </c>
    </row>
    <row r="45" spans="1:17" s="221" customFormat="1">
      <c r="A45" s="222"/>
      <c r="B45" s="222"/>
      <c r="C45" s="222"/>
    </row>
    <row r="46" spans="1:17" s="221" customFormat="1">
      <c r="A46" s="222"/>
      <c r="B46" s="222"/>
      <c r="C46" s="222"/>
    </row>
    <row r="47" spans="1:17" s="221" customFormat="1">
      <c r="A47" s="222"/>
      <c r="B47" s="222"/>
      <c r="C47" s="222"/>
    </row>
    <row r="48" spans="1:17" s="221" customFormat="1">
      <c r="A48" s="222"/>
      <c r="B48" s="222"/>
      <c r="C48" s="222"/>
      <c r="D48" s="406" t="s">
        <v>848</v>
      </c>
      <c r="G48" s="221">
        <v>1797034</v>
      </c>
      <c r="H48" s="221">
        <v>2113338444</v>
      </c>
      <c r="I48" s="221">
        <v>994344860</v>
      </c>
      <c r="J48" s="221">
        <v>568824898</v>
      </c>
      <c r="K48" s="221">
        <v>1449199640</v>
      </c>
      <c r="L48" s="221">
        <v>3191720576</v>
      </c>
      <c r="M48" s="221">
        <v>7991532</v>
      </c>
      <c r="N48" s="221">
        <v>987.2399999999999</v>
      </c>
      <c r="O48" s="221">
        <v>8327217971.2399998</v>
      </c>
    </row>
    <row r="49" spans="1:15" s="221" customFormat="1">
      <c r="A49" s="222"/>
      <c r="B49" s="222"/>
      <c r="C49" s="222"/>
      <c r="D49" s="406" t="s">
        <v>853</v>
      </c>
    </row>
    <row r="50" spans="1:15" s="221" customFormat="1">
      <c r="A50" s="222"/>
      <c r="B50" s="222"/>
      <c r="C50" s="222"/>
      <c r="D50" s="402">
        <v>44231</v>
      </c>
      <c r="G50" s="407">
        <f t="shared" ref="G50:O50" si="3">G48-G44</f>
        <v>0</v>
      </c>
      <c r="H50" s="407">
        <f t="shared" si="3"/>
        <v>0</v>
      </c>
      <c r="I50" s="407">
        <f t="shared" si="3"/>
        <v>0</v>
      </c>
      <c r="J50" s="407">
        <f t="shared" si="3"/>
        <v>0</v>
      </c>
      <c r="K50" s="407">
        <f t="shared" si="3"/>
        <v>0</v>
      </c>
      <c r="L50" s="407">
        <f>L48-L44</f>
        <v>0</v>
      </c>
      <c r="M50" s="407">
        <f t="shared" si="3"/>
        <v>0</v>
      </c>
      <c r="N50" s="407">
        <f t="shared" si="3"/>
        <v>0</v>
      </c>
      <c r="O50" s="407">
        <f t="shared" si="3"/>
        <v>0</v>
      </c>
    </row>
    <row r="51" spans="1:15" s="221" customFormat="1">
      <c r="A51" s="222"/>
      <c r="B51" s="222"/>
      <c r="C51" s="222"/>
    </row>
    <row r="52" spans="1:15" s="221" customFormat="1">
      <c r="A52" s="222"/>
      <c r="B52" s="222"/>
      <c r="C52" s="222"/>
    </row>
    <row r="53" spans="1:15" s="221" customFormat="1">
      <c r="A53" s="222"/>
      <c r="B53" s="222"/>
      <c r="C53" s="222"/>
    </row>
    <row r="54" spans="1:15" s="221" customFormat="1">
      <c r="A54" s="222"/>
      <c r="B54" s="222"/>
      <c r="C54" s="222"/>
    </row>
    <row r="55" spans="1:15" s="221" customFormat="1">
      <c r="A55" s="222"/>
      <c r="B55" s="222"/>
      <c r="C55" s="222"/>
    </row>
    <row r="56" spans="1:15" s="221" customFormat="1">
      <c r="A56" s="222"/>
      <c r="B56" s="222"/>
      <c r="C56" s="222"/>
    </row>
    <row r="57" spans="1:15" s="221" customFormat="1">
      <c r="A57" s="222"/>
      <c r="B57" s="222"/>
      <c r="C57" s="222"/>
    </row>
    <row r="58" spans="1:15" s="221" customFormat="1">
      <c r="A58" s="222"/>
      <c r="B58" s="222"/>
      <c r="C58" s="222"/>
    </row>
    <row r="59" spans="1:15" s="221" customFormat="1">
      <c r="A59" s="222"/>
      <c r="B59" s="222"/>
      <c r="C59" s="222"/>
    </row>
    <row r="60" spans="1:15" s="221" customFormat="1">
      <c r="A60" s="222"/>
      <c r="B60" s="222"/>
      <c r="C60" s="222"/>
    </row>
    <row r="61" spans="1:15" s="221" customFormat="1">
      <c r="A61" s="222"/>
      <c r="B61" s="222"/>
      <c r="C61" s="222"/>
    </row>
    <row r="62" spans="1:15" s="221" customFormat="1">
      <c r="A62" s="222"/>
      <c r="B62" s="222"/>
      <c r="C62" s="222"/>
    </row>
    <row r="63" spans="1:15" s="221" customFormat="1">
      <c r="A63" s="222"/>
      <c r="B63" s="222"/>
      <c r="C63" s="222"/>
    </row>
    <row r="64" spans="1:15" s="221" customFormat="1">
      <c r="A64" s="222"/>
      <c r="B64" s="222"/>
      <c r="C64" s="222"/>
    </row>
    <row r="65" spans="1:3" s="221" customFormat="1">
      <c r="A65" s="222"/>
      <c r="B65" s="222"/>
      <c r="C65" s="222"/>
    </row>
    <row r="66" spans="1:3" s="221" customFormat="1">
      <c r="A66" s="222"/>
      <c r="B66" s="222"/>
      <c r="C66" s="222"/>
    </row>
    <row r="67" spans="1:3" s="221" customFormat="1">
      <c r="A67" s="222"/>
      <c r="B67" s="222"/>
      <c r="C67" s="222"/>
    </row>
    <row r="68" spans="1:3" s="221" customFormat="1">
      <c r="A68" s="222"/>
      <c r="B68" s="222"/>
      <c r="C68" s="222"/>
    </row>
    <row r="69" spans="1:3" s="221" customFormat="1">
      <c r="A69" s="222"/>
      <c r="B69" s="222"/>
      <c r="C69" s="222"/>
    </row>
    <row r="70" spans="1:3" s="221" customFormat="1">
      <c r="A70" s="222"/>
      <c r="B70" s="222"/>
      <c r="C70" s="222"/>
    </row>
    <row r="71" spans="1:3" s="221" customFormat="1">
      <c r="A71" s="222"/>
      <c r="B71" s="222"/>
      <c r="C71" s="222"/>
    </row>
    <row r="72" spans="1:3" s="221" customFormat="1">
      <c r="A72" s="222"/>
      <c r="B72" s="222"/>
      <c r="C72" s="222"/>
    </row>
    <row r="73" spans="1:3" s="221" customFormat="1">
      <c r="A73" s="222"/>
      <c r="B73" s="222"/>
      <c r="C73" s="222"/>
    </row>
    <row r="74" spans="1:3" s="221" customFormat="1">
      <c r="A74" s="222"/>
      <c r="B74" s="222"/>
      <c r="C74" s="222"/>
    </row>
    <row r="75" spans="1:3" s="221" customFormat="1">
      <c r="A75" s="222"/>
      <c r="B75" s="222"/>
      <c r="C75" s="222"/>
    </row>
    <row r="76" spans="1:3" s="221" customFormat="1">
      <c r="A76" s="222"/>
      <c r="B76" s="222"/>
      <c r="C76" s="222"/>
    </row>
    <row r="77" spans="1:3" s="221" customFormat="1">
      <c r="A77" s="222"/>
      <c r="B77" s="222"/>
      <c r="C77" s="222"/>
    </row>
    <row r="78" spans="1:3" s="221" customFormat="1">
      <c r="A78" s="222"/>
      <c r="B78" s="222"/>
      <c r="C78" s="222"/>
    </row>
    <row r="79" spans="1:3" s="221" customFormat="1">
      <c r="A79" s="222"/>
      <c r="B79" s="222"/>
      <c r="C79" s="222"/>
    </row>
    <row r="80" spans="1:3" s="221" customFormat="1">
      <c r="A80" s="222"/>
      <c r="B80" s="222"/>
      <c r="C80" s="222"/>
    </row>
    <row r="81" spans="1:3" s="221" customFormat="1">
      <c r="A81" s="222"/>
      <c r="B81" s="222"/>
      <c r="C81" s="222"/>
    </row>
    <row r="82" spans="1:3" s="221" customFormat="1">
      <c r="A82" s="222"/>
      <c r="B82" s="222"/>
      <c r="C82" s="222"/>
    </row>
    <row r="83" spans="1:3" s="221" customFormat="1">
      <c r="A83" s="222"/>
      <c r="B83" s="222"/>
      <c r="C83" s="222"/>
    </row>
    <row r="84" spans="1:3" s="221" customFormat="1">
      <c r="A84" s="222"/>
      <c r="B84" s="222"/>
      <c r="C84" s="222"/>
    </row>
    <row r="85" spans="1:3" s="221" customFormat="1">
      <c r="A85" s="222"/>
      <c r="B85" s="222"/>
      <c r="C85" s="222"/>
    </row>
    <row r="86" spans="1:3" s="221" customFormat="1">
      <c r="A86" s="222"/>
      <c r="B86" s="222"/>
      <c r="C86" s="222"/>
    </row>
    <row r="87" spans="1:3" s="221" customFormat="1">
      <c r="A87" s="222"/>
      <c r="B87" s="222"/>
      <c r="C87" s="222"/>
    </row>
    <row r="88" spans="1:3" s="221" customFormat="1">
      <c r="A88" s="222"/>
      <c r="B88" s="222"/>
      <c r="C88" s="222"/>
    </row>
    <row r="89" spans="1:3" s="221" customFormat="1">
      <c r="A89" s="222"/>
      <c r="B89" s="222"/>
      <c r="C89" s="222"/>
    </row>
    <row r="90" spans="1:3" s="221" customFormat="1">
      <c r="A90" s="222"/>
      <c r="B90" s="222"/>
      <c r="C90" s="222"/>
    </row>
    <row r="91" spans="1:3" s="221" customFormat="1">
      <c r="A91" s="222"/>
      <c r="B91" s="222"/>
      <c r="C91" s="222"/>
    </row>
    <row r="92" spans="1:3" s="221" customFormat="1">
      <c r="A92" s="222"/>
      <c r="B92" s="222"/>
      <c r="C92" s="222"/>
    </row>
    <row r="93" spans="1:3" s="221" customFormat="1">
      <c r="A93" s="222"/>
      <c r="B93" s="222"/>
      <c r="C93" s="222"/>
    </row>
    <row r="94" spans="1:3" s="221" customFormat="1">
      <c r="A94" s="222"/>
      <c r="B94" s="222"/>
      <c r="C94" s="222"/>
    </row>
    <row r="95" spans="1:3" s="221" customFormat="1">
      <c r="A95" s="222"/>
      <c r="B95" s="222"/>
      <c r="C95" s="222"/>
    </row>
    <row r="96" spans="1:3" s="221" customFormat="1">
      <c r="A96" s="222"/>
      <c r="B96" s="222"/>
      <c r="C96" s="222"/>
    </row>
    <row r="97" spans="1:3" s="221" customFormat="1">
      <c r="A97" s="222"/>
      <c r="B97" s="222"/>
      <c r="C97" s="222"/>
    </row>
    <row r="98" spans="1:3" s="221" customFormat="1">
      <c r="A98" s="222"/>
      <c r="B98" s="222"/>
      <c r="C98" s="222"/>
    </row>
    <row r="99" spans="1:3" s="221" customFormat="1">
      <c r="A99" s="222"/>
      <c r="B99" s="222"/>
      <c r="C99" s="222"/>
    </row>
    <row r="100" spans="1:3" s="221" customFormat="1">
      <c r="A100" s="222"/>
      <c r="B100" s="222"/>
      <c r="C100" s="222"/>
    </row>
    <row r="101" spans="1:3" s="221" customFormat="1">
      <c r="A101" s="222"/>
      <c r="B101" s="222"/>
      <c r="C101" s="222"/>
    </row>
    <row r="102" spans="1:3" s="221" customFormat="1">
      <c r="A102" s="222"/>
      <c r="B102" s="222"/>
      <c r="C102" s="222"/>
    </row>
    <row r="103" spans="1:3" s="221" customFormat="1">
      <c r="A103" s="222"/>
      <c r="B103" s="222"/>
      <c r="C103" s="222"/>
    </row>
    <row r="104" spans="1:3" s="221" customFormat="1">
      <c r="A104" s="222"/>
      <c r="B104" s="222"/>
      <c r="C104" s="222"/>
    </row>
    <row r="105" spans="1:3" s="221" customFormat="1">
      <c r="A105" s="222"/>
      <c r="B105" s="222"/>
      <c r="C105" s="222"/>
    </row>
    <row r="106" spans="1:3" s="221" customFormat="1">
      <c r="A106" s="222"/>
      <c r="B106" s="222"/>
      <c r="C106" s="222"/>
    </row>
    <row r="107" spans="1:3" s="221" customFormat="1">
      <c r="A107" s="222"/>
      <c r="B107" s="222"/>
      <c r="C107" s="222"/>
    </row>
    <row r="108" spans="1:3" s="221" customFormat="1">
      <c r="A108" s="222"/>
      <c r="B108" s="222"/>
      <c r="C108" s="222"/>
    </row>
    <row r="109" spans="1:3" s="221" customFormat="1">
      <c r="A109" s="222"/>
      <c r="B109" s="222"/>
      <c r="C109" s="222"/>
    </row>
    <row r="110" spans="1:3" s="221" customFormat="1">
      <c r="A110" s="222"/>
      <c r="B110" s="222"/>
      <c r="C110" s="222"/>
    </row>
    <row r="111" spans="1:3" s="221" customFormat="1">
      <c r="A111" s="222"/>
      <c r="B111" s="222"/>
      <c r="C111" s="222"/>
    </row>
    <row r="112" spans="1:3" s="221" customFormat="1">
      <c r="A112" s="222"/>
      <c r="B112" s="222"/>
      <c r="C112" s="222"/>
    </row>
    <row r="113" spans="1:3" s="221" customFormat="1">
      <c r="A113" s="222"/>
      <c r="B113" s="222"/>
      <c r="C113" s="222"/>
    </row>
    <row r="114" spans="1:3" s="221" customFormat="1">
      <c r="A114" s="222"/>
      <c r="B114" s="222"/>
      <c r="C114" s="222"/>
    </row>
    <row r="115" spans="1:3" s="221" customFormat="1">
      <c r="A115" s="222"/>
      <c r="B115" s="222"/>
      <c r="C115" s="222"/>
    </row>
    <row r="116" spans="1:3" s="221" customFormat="1">
      <c r="A116" s="222"/>
      <c r="B116" s="222"/>
      <c r="C116" s="222"/>
    </row>
    <row r="117" spans="1:3" s="221" customFormat="1">
      <c r="A117" s="222"/>
      <c r="B117" s="222"/>
      <c r="C117" s="222"/>
    </row>
    <row r="118" spans="1:3" s="221" customFormat="1">
      <c r="A118" s="222"/>
      <c r="B118" s="222"/>
      <c r="C118" s="222"/>
    </row>
    <row r="119" spans="1:3" s="221" customFormat="1">
      <c r="A119" s="222"/>
      <c r="B119" s="222"/>
      <c r="C119" s="222"/>
    </row>
    <row r="120" spans="1:3" s="221" customFormat="1">
      <c r="A120" s="222"/>
      <c r="B120" s="222"/>
      <c r="C120" s="222"/>
    </row>
    <row r="121" spans="1:3" s="221" customFormat="1">
      <c r="A121" s="222"/>
      <c r="B121" s="222"/>
      <c r="C121" s="222"/>
    </row>
    <row r="122" spans="1:3" s="221" customFormat="1">
      <c r="A122" s="222"/>
      <c r="B122" s="222"/>
      <c r="C122" s="222"/>
    </row>
    <row r="123" spans="1:3" s="221" customFormat="1">
      <c r="A123" s="222"/>
      <c r="B123" s="222"/>
      <c r="C123" s="222"/>
    </row>
    <row r="124" spans="1:3" s="221" customFormat="1">
      <c r="A124" s="222"/>
      <c r="B124" s="222"/>
      <c r="C124" s="222"/>
    </row>
    <row r="125" spans="1:3" s="221" customFormat="1">
      <c r="A125" s="222"/>
      <c r="B125" s="222"/>
      <c r="C125" s="222"/>
    </row>
    <row r="126" spans="1:3" s="221" customFormat="1">
      <c r="A126" s="222"/>
      <c r="B126" s="222"/>
      <c r="C126" s="222"/>
    </row>
    <row r="127" spans="1:3" s="221" customFormat="1">
      <c r="A127" s="222"/>
      <c r="B127" s="222"/>
      <c r="C127" s="222"/>
    </row>
    <row r="128" spans="1:3" s="221" customFormat="1">
      <c r="A128" s="222"/>
      <c r="B128" s="222"/>
      <c r="C128" s="222"/>
    </row>
    <row r="129" spans="1:3" s="221" customFormat="1">
      <c r="A129" s="222"/>
      <c r="B129" s="222"/>
      <c r="C129" s="222"/>
    </row>
    <row r="130" spans="1:3" s="221" customFormat="1">
      <c r="A130" s="222"/>
      <c r="B130" s="222"/>
      <c r="C130" s="222"/>
    </row>
    <row r="131" spans="1:3" s="221" customFormat="1">
      <c r="A131" s="222"/>
      <c r="B131" s="222"/>
      <c r="C131" s="222"/>
    </row>
    <row r="132" spans="1:3" s="221" customFormat="1">
      <c r="A132" s="222"/>
      <c r="B132" s="222"/>
      <c r="C132" s="222"/>
    </row>
    <row r="133" spans="1:3" s="221" customFormat="1">
      <c r="A133" s="222"/>
      <c r="B133" s="222"/>
      <c r="C133" s="222"/>
    </row>
    <row r="134" spans="1:3" s="221" customFormat="1">
      <c r="A134" s="222"/>
      <c r="B134" s="222"/>
      <c r="C134" s="222"/>
    </row>
    <row r="135" spans="1:3" s="221" customFormat="1">
      <c r="A135" s="222"/>
      <c r="B135" s="222"/>
      <c r="C135" s="222"/>
    </row>
    <row r="136" spans="1:3" s="221" customFormat="1">
      <c r="A136" s="222"/>
      <c r="B136" s="222"/>
      <c r="C136" s="222"/>
    </row>
    <row r="137" spans="1:3" s="221" customFormat="1">
      <c r="A137" s="222"/>
      <c r="B137" s="222"/>
      <c r="C137" s="222"/>
    </row>
    <row r="138" spans="1:3" s="221" customFormat="1">
      <c r="A138" s="222"/>
      <c r="B138" s="222"/>
      <c r="C138" s="222"/>
    </row>
    <row r="139" spans="1:3" s="221" customFormat="1">
      <c r="A139" s="222"/>
      <c r="B139" s="222"/>
      <c r="C139" s="222"/>
    </row>
    <row r="140" spans="1:3" s="221" customFormat="1">
      <c r="A140" s="222"/>
      <c r="B140" s="222"/>
      <c r="C140" s="222"/>
    </row>
    <row r="141" spans="1:3" s="221" customFormat="1">
      <c r="A141" s="222"/>
      <c r="B141" s="222"/>
      <c r="C141" s="222"/>
    </row>
    <row r="142" spans="1:3" s="221" customFormat="1">
      <c r="A142" s="222"/>
      <c r="B142" s="222"/>
      <c r="C142" s="222"/>
    </row>
    <row r="143" spans="1:3" s="221" customFormat="1">
      <c r="A143" s="222"/>
      <c r="B143" s="222"/>
      <c r="C143" s="222"/>
    </row>
    <row r="144" spans="1:3" s="221" customFormat="1">
      <c r="A144" s="222"/>
      <c r="B144" s="222"/>
      <c r="C144" s="222"/>
    </row>
    <row r="145" spans="1:3" s="221" customFormat="1">
      <c r="A145" s="222"/>
      <c r="B145" s="222"/>
      <c r="C145" s="222"/>
    </row>
    <row r="146" spans="1:3" s="221" customFormat="1">
      <c r="A146" s="222"/>
      <c r="B146" s="222"/>
      <c r="C146" s="222"/>
    </row>
    <row r="147" spans="1:3" s="221" customFormat="1">
      <c r="A147" s="222"/>
      <c r="B147" s="222"/>
      <c r="C147" s="222"/>
    </row>
    <row r="148" spans="1:3" s="221" customFormat="1">
      <c r="A148" s="222"/>
      <c r="B148" s="222"/>
      <c r="C148" s="222"/>
    </row>
    <row r="149" spans="1:3" s="221" customFormat="1">
      <c r="A149" s="222"/>
      <c r="B149" s="222"/>
      <c r="C149" s="222"/>
    </row>
    <row r="150" spans="1:3" s="221" customFormat="1">
      <c r="A150" s="222"/>
      <c r="B150" s="222"/>
      <c r="C150" s="222"/>
    </row>
    <row r="151" spans="1:3" s="221" customFormat="1">
      <c r="A151" s="222"/>
      <c r="B151" s="222"/>
      <c r="C151" s="222"/>
    </row>
    <row r="152" spans="1:3" s="221" customFormat="1">
      <c r="A152" s="222"/>
      <c r="B152" s="222"/>
      <c r="C152" s="222"/>
    </row>
    <row r="153" spans="1:3" s="221" customFormat="1">
      <c r="A153" s="222"/>
      <c r="B153" s="222"/>
      <c r="C153" s="222"/>
    </row>
    <row r="154" spans="1:3" s="221" customFormat="1">
      <c r="A154" s="222"/>
      <c r="B154" s="222"/>
      <c r="C154" s="222"/>
    </row>
    <row r="155" spans="1:3" s="221" customFormat="1">
      <c r="A155" s="222"/>
      <c r="B155" s="222"/>
      <c r="C155" s="222"/>
    </row>
    <row r="156" spans="1:3" s="221" customFormat="1">
      <c r="A156" s="222"/>
      <c r="B156" s="222"/>
      <c r="C156" s="222"/>
    </row>
    <row r="157" spans="1:3" s="221" customFormat="1">
      <c r="A157" s="222"/>
      <c r="B157" s="222"/>
      <c r="C157" s="222"/>
    </row>
    <row r="158" spans="1:3" s="221" customFormat="1">
      <c r="A158" s="222"/>
      <c r="B158" s="222"/>
      <c r="C158" s="222"/>
    </row>
    <row r="159" spans="1:3" s="221" customFormat="1">
      <c r="A159" s="222"/>
      <c r="B159" s="222"/>
      <c r="C159" s="222"/>
    </row>
    <row r="160" spans="1:3" s="221" customFormat="1">
      <c r="A160" s="222"/>
      <c r="B160" s="222"/>
      <c r="C160" s="222"/>
    </row>
    <row r="161" spans="1:3" s="221" customFormat="1">
      <c r="A161" s="222"/>
      <c r="B161" s="222"/>
      <c r="C161" s="222"/>
    </row>
    <row r="162" spans="1:3" s="221" customFormat="1">
      <c r="A162" s="222"/>
      <c r="B162" s="222"/>
      <c r="C162" s="222"/>
    </row>
    <row r="163" spans="1:3" s="221" customFormat="1">
      <c r="A163" s="222"/>
      <c r="B163" s="222"/>
      <c r="C163" s="222"/>
    </row>
    <row r="164" spans="1:3" s="221" customFormat="1">
      <c r="A164" s="222"/>
      <c r="B164" s="222"/>
      <c r="C164" s="222"/>
    </row>
    <row r="165" spans="1:3" s="221" customFormat="1">
      <c r="A165" s="222"/>
      <c r="B165" s="222"/>
      <c r="C165" s="222"/>
    </row>
    <row r="166" spans="1:3" s="221" customFormat="1">
      <c r="A166" s="222"/>
      <c r="B166" s="222"/>
      <c r="C166" s="222"/>
    </row>
    <row r="167" spans="1:3" s="221" customFormat="1">
      <c r="A167" s="222"/>
      <c r="B167" s="222"/>
      <c r="C167" s="222"/>
    </row>
    <row r="168" spans="1:3" s="221" customFormat="1">
      <c r="A168" s="222"/>
      <c r="B168" s="222"/>
      <c r="C168" s="222"/>
    </row>
    <row r="169" spans="1:3" s="221" customFormat="1">
      <c r="A169" s="222"/>
      <c r="B169" s="222"/>
      <c r="C169" s="222"/>
    </row>
    <row r="170" spans="1:3" s="221" customFormat="1">
      <c r="A170" s="222"/>
      <c r="B170" s="222"/>
      <c r="C170" s="222"/>
    </row>
    <row r="171" spans="1:3" s="221" customFormat="1">
      <c r="A171" s="222"/>
      <c r="B171" s="222"/>
      <c r="C171" s="222"/>
    </row>
    <row r="172" spans="1:3" s="221" customFormat="1">
      <c r="A172" s="222"/>
      <c r="B172" s="222"/>
      <c r="C172" s="222"/>
    </row>
    <row r="173" spans="1:3" s="221" customFormat="1">
      <c r="A173" s="222"/>
      <c r="B173" s="222"/>
      <c r="C173" s="222"/>
    </row>
    <row r="174" spans="1:3" s="221" customFormat="1">
      <c r="A174" s="222"/>
      <c r="B174" s="222"/>
      <c r="C174" s="222"/>
    </row>
    <row r="175" spans="1:3" s="221" customFormat="1">
      <c r="A175" s="222"/>
      <c r="B175" s="222"/>
      <c r="C175" s="222"/>
    </row>
    <row r="176" spans="1:3" s="221" customFormat="1">
      <c r="A176" s="222"/>
      <c r="B176" s="222"/>
      <c r="C176" s="222"/>
    </row>
    <row r="177" spans="1:3" s="221" customFormat="1">
      <c r="A177" s="222"/>
      <c r="B177" s="222"/>
      <c r="C177" s="222"/>
    </row>
    <row r="178" spans="1:3" s="221" customFormat="1">
      <c r="A178" s="222"/>
      <c r="B178" s="222"/>
      <c r="C178" s="222"/>
    </row>
    <row r="179" spans="1:3" s="221" customFormat="1">
      <c r="A179" s="222"/>
      <c r="B179" s="222"/>
      <c r="C179" s="222"/>
    </row>
    <row r="180" spans="1:3" s="221" customFormat="1">
      <c r="A180" s="222"/>
      <c r="B180" s="222"/>
      <c r="C180" s="222"/>
    </row>
    <row r="181" spans="1:3" s="221" customFormat="1">
      <c r="A181" s="222"/>
      <c r="B181" s="222"/>
      <c r="C181" s="222"/>
    </row>
    <row r="182" spans="1:3" s="221" customFormat="1">
      <c r="A182" s="222"/>
      <c r="B182" s="222"/>
      <c r="C182" s="222"/>
    </row>
    <row r="183" spans="1:3" s="221" customFormat="1">
      <c r="A183" s="222"/>
      <c r="B183" s="222"/>
      <c r="C183" s="222"/>
    </row>
    <row r="184" spans="1:3" s="221" customFormat="1">
      <c r="A184" s="222"/>
      <c r="B184" s="222"/>
      <c r="C184" s="222"/>
    </row>
    <row r="185" spans="1:3" s="221" customFormat="1">
      <c r="A185" s="222"/>
      <c r="B185" s="222"/>
      <c r="C185" s="222"/>
    </row>
    <row r="186" spans="1:3" s="221" customFormat="1">
      <c r="A186" s="222"/>
      <c r="B186" s="222"/>
      <c r="C186" s="222"/>
    </row>
    <row r="187" spans="1:3" s="221" customFormat="1">
      <c r="A187" s="222"/>
      <c r="B187" s="222"/>
      <c r="C187" s="222"/>
    </row>
    <row r="188" spans="1:3" s="221" customFormat="1">
      <c r="A188" s="222"/>
      <c r="B188" s="222"/>
      <c r="C188" s="222"/>
    </row>
    <row r="189" spans="1:3" s="221" customFormat="1">
      <c r="A189" s="222"/>
      <c r="B189" s="222"/>
      <c r="C189" s="222"/>
    </row>
    <row r="190" spans="1:3" s="221" customFormat="1">
      <c r="A190" s="222"/>
      <c r="B190" s="222"/>
      <c r="C190" s="222"/>
    </row>
    <row r="191" spans="1:3" s="221" customFormat="1">
      <c r="A191" s="222"/>
      <c r="B191" s="222"/>
      <c r="C191" s="222"/>
    </row>
    <row r="192" spans="1:3" s="221" customFormat="1">
      <c r="A192" s="222"/>
      <c r="B192" s="222"/>
      <c r="C192" s="222"/>
    </row>
    <row r="193" spans="1:3" s="221" customFormat="1">
      <c r="A193" s="222"/>
      <c r="B193" s="222"/>
      <c r="C193" s="222"/>
    </row>
    <row r="194" spans="1:3" s="221" customFormat="1">
      <c r="A194" s="222"/>
      <c r="B194" s="222"/>
      <c r="C194" s="222"/>
    </row>
    <row r="195" spans="1:3" s="221" customFormat="1">
      <c r="A195" s="222"/>
      <c r="B195" s="222"/>
      <c r="C195" s="222"/>
    </row>
    <row r="196" spans="1:3" s="221" customFormat="1">
      <c r="A196" s="222"/>
      <c r="B196" s="222"/>
      <c r="C196" s="222"/>
    </row>
    <row r="197" spans="1:3" s="221" customFormat="1">
      <c r="A197" s="222"/>
      <c r="B197" s="222"/>
      <c r="C197" s="222"/>
    </row>
    <row r="198" spans="1:3" s="221" customFormat="1">
      <c r="A198" s="222"/>
      <c r="B198" s="222"/>
      <c r="C198" s="222"/>
    </row>
    <row r="199" spans="1:3" s="221" customFormat="1">
      <c r="A199" s="222"/>
      <c r="B199" s="222"/>
      <c r="C199" s="222"/>
    </row>
    <row r="200" spans="1:3" s="221" customFormat="1">
      <c r="A200" s="222"/>
      <c r="B200" s="222"/>
      <c r="C200" s="222"/>
    </row>
    <row r="201" spans="1:3" s="221" customFormat="1">
      <c r="A201" s="222"/>
      <c r="B201" s="222"/>
      <c r="C201" s="222"/>
    </row>
    <row r="202" spans="1:3" s="221" customFormat="1">
      <c r="A202" s="222"/>
      <c r="B202" s="222"/>
      <c r="C202" s="222"/>
    </row>
    <row r="203" spans="1:3" s="221" customFormat="1">
      <c r="A203" s="222"/>
      <c r="B203" s="222"/>
      <c r="C203" s="222"/>
    </row>
    <row r="204" spans="1:3" s="221" customFormat="1">
      <c r="A204" s="222"/>
      <c r="B204" s="222"/>
      <c r="C204" s="222"/>
    </row>
    <row r="205" spans="1:3" s="221" customFormat="1">
      <c r="A205" s="222"/>
      <c r="B205" s="222"/>
      <c r="C205" s="222"/>
    </row>
    <row r="206" spans="1:3" s="221" customFormat="1">
      <c r="A206" s="222"/>
      <c r="B206" s="222"/>
      <c r="C206" s="222"/>
    </row>
    <row r="207" spans="1:3" s="221" customFormat="1">
      <c r="A207" s="222"/>
      <c r="B207" s="222"/>
      <c r="C207" s="222"/>
    </row>
    <row r="208" spans="1:3" s="221" customFormat="1">
      <c r="A208" s="222"/>
      <c r="B208" s="222"/>
      <c r="C208" s="222"/>
    </row>
    <row r="209" spans="1:3" s="221" customFormat="1">
      <c r="A209" s="222"/>
      <c r="B209" s="222"/>
      <c r="C209" s="222"/>
    </row>
    <row r="210" spans="1:3" s="221" customFormat="1">
      <c r="A210" s="222"/>
      <c r="B210" s="222"/>
      <c r="C210" s="222"/>
    </row>
    <row r="211" spans="1:3" s="221" customFormat="1">
      <c r="A211" s="222"/>
      <c r="B211" s="222"/>
      <c r="C211" s="222"/>
    </row>
    <row r="212" spans="1:3" s="221" customFormat="1">
      <c r="A212" s="222"/>
      <c r="B212" s="222"/>
      <c r="C212" s="222"/>
    </row>
    <row r="213" spans="1:3" s="221" customFormat="1">
      <c r="A213" s="222"/>
      <c r="B213" s="222"/>
      <c r="C213" s="222"/>
    </row>
    <row r="214" spans="1:3" s="221" customFormat="1">
      <c r="A214" s="222"/>
      <c r="B214" s="222"/>
      <c r="C214" s="222"/>
    </row>
    <row r="215" spans="1:3" s="221" customFormat="1">
      <c r="A215" s="222"/>
      <c r="B215" s="222"/>
      <c r="C215" s="222"/>
    </row>
    <row r="216" spans="1:3" s="221" customFormat="1">
      <c r="A216" s="222"/>
      <c r="B216" s="222"/>
      <c r="C216" s="222"/>
    </row>
    <row r="217" spans="1:3" s="221" customFormat="1">
      <c r="A217" s="222"/>
      <c r="B217" s="222"/>
      <c r="C217" s="222"/>
    </row>
    <row r="218" spans="1:3" s="221" customFormat="1">
      <c r="A218" s="222"/>
      <c r="B218" s="222"/>
      <c r="C218" s="222"/>
    </row>
    <row r="219" spans="1:3" s="221" customFormat="1">
      <c r="A219" s="222"/>
      <c r="B219" s="222"/>
      <c r="C219" s="222"/>
    </row>
    <row r="220" spans="1:3" s="221" customFormat="1">
      <c r="A220" s="222"/>
      <c r="B220" s="222"/>
      <c r="C220" s="222"/>
    </row>
    <row r="221" spans="1:3" s="221" customFormat="1">
      <c r="A221" s="222"/>
      <c r="B221" s="222"/>
      <c r="C221" s="222"/>
    </row>
    <row r="222" spans="1:3" s="221" customFormat="1">
      <c r="A222" s="222"/>
      <c r="B222" s="222"/>
      <c r="C222" s="222"/>
    </row>
    <row r="223" spans="1:3" s="221" customFormat="1">
      <c r="A223" s="222"/>
      <c r="B223" s="222"/>
      <c r="C223" s="222"/>
    </row>
    <row r="224" spans="1:3" s="221" customFormat="1">
      <c r="A224" s="222"/>
      <c r="B224" s="222"/>
      <c r="C224" s="222"/>
    </row>
    <row r="225" spans="1:3" s="221" customFormat="1">
      <c r="A225" s="222"/>
      <c r="B225" s="222"/>
      <c r="C225" s="222"/>
    </row>
    <row r="226" spans="1:3" s="221" customFormat="1">
      <c r="A226" s="222"/>
      <c r="B226" s="222"/>
      <c r="C226" s="222"/>
    </row>
    <row r="227" spans="1:3" s="221" customFormat="1">
      <c r="A227" s="222"/>
      <c r="B227" s="222"/>
      <c r="C227" s="222"/>
    </row>
    <row r="228" spans="1:3" s="221" customFormat="1">
      <c r="A228" s="222"/>
      <c r="B228" s="222"/>
      <c r="C228" s="222"/>
    </row>
    <row r="229" spans="1:3" s="221" customFormat="1">
      <c r="A229" s="222"/>
      <c r="B229" s="222"/>
      <c r="C229" s="222"/>
    </row>
    <row r="230" spans="1:3" s="221" customFormat="1">
      <c r="A230" s="222"/>
      <c r="B230" s="222"/>
      <c r="C230" s="222"/>
    </row>
    <row r="231" spans="1:3" s="221" customFormat="1">
      <c r="A231" s="222"/>
      <c r="B231" s="222"/>
      <c r="C231" s="222"/>
    </row>
    <row r="232" spans="1:3" s="221" customFormat="1">
      <c r="A232" s="222"/>
      <c r="B232" s="222"/>
      <c r="C232" s="222"/>
    </row>
    <row r="233" spans="1:3" s="221" customFormat="1">
      <c r="A233" s="222"/>
      <c r="B233" s="222"/>
      <c r="C233" s="222"/>
    </row>
    <row r="234" spans="1:3" s="221" customFormat="1">
      <c r="A234" s="222"/>
      <c r="B234" s="222"/>
      <c r="C234" s="222"/>
    </row>
    <row r="235" spans="1:3" s="221" customFormat="1">
      <c r="A235" s="222"/>
      <c r="B235" s="222"/>
      <c r="C235" s="222"/>
    </row>
    <row r="236" spans="1:3" s="221" customFormat="1">
      <c r="A236" s="222"/>
      <c r="B236" s="222"/>
      <c r="C236" s="222"/>
    </row>
    <row r="237" spans="1:3" s="221" customFormat="1">
      <c r="A237" s="222"/>
      <c r="B237" s="222"/>
      <c r="C237" s="222"/>
    </row>
    <row r="238" spans="1:3" s="221" customFormat="1">
      <c r="A238" s="222"/>
      <c r="B238" s="222"/>
      <c r="C238" s="222"/>
    </row>
    <row r="239" spans="1:3" s="221" customFormat="1">
      <c r="A239" s="222"/>
      <c r="B239" s="222"/>
      <c r="C239" s="222"/>
    </row>
    <row r="240" spans="1:3" s="221" customFormat="1">
      <c r="A240" s="222"/>
      <c r="B240" s="222"/>
      <c r="C240" s="222"/>
    </row>
    <row r="241" spans="1:3" s="221" customFormat="1">
      <c r="A241" s="222"/>
      <c r="B241" s="222"/>
      <c r="C241" s="222"/>
    </row>
    <row r="242" spans="1:3" s="221" customFormat="1">
      <c r="A242" s="222"/>
      <c r="B242" s="222"/>
      <c r="C242" s="222"/>
    </row>
    <row r="243" spans="1:3" s="221" customFormat="1">
      <c r="A243" s="222"/>
      <c r="B243" s="222"/>
      <c r="C243" s="222"/>
    </row>
    <row r="244" spans="1:3" s="221" customFormat="1">
      <c r="A244" s="222"/>
      <c r="B244" s="222"/>
      <c r="C244" s="222"/>
    </row>
    <row r="245" spans="1:3" s="221" customFormat="1">
      <c r="A245" s="222"/>
      <c r="B245" s="222"/>
      <c r="C245" s="222"/>
    </row>
    <row r="246" spans="1:3" s="221" customFormat="1">
      <c r="A246" s="222"/>
      <c r="B246" s="222"/>
      <c r="C246" s="222"/>
    </row>
    <row r="247" spans="1:3" s="221" customFormat="1">
      <c r="A247" s="222"/>
      <c r="B247" s="222"/>
      <c r="C247" s="222"/>
    </row>
    <row r="248" spans="1:3" s="221" customFormat="1">
      <c r="A248" s="222"/>
      <c r="B248" s="222"/>
      <c r="C248" s="222"/>
    </row>
    <row r="249" spans="1:3" s="221" customFormat="1">
      <c r="A249" s="222"/>
      <c r="B249" s="222"/>
      <c r="C249" s="222"/>
    </row>
    <row r="250" spans="1:3" s="221" customFormat="1">
      <c r="A250" s="222"/>
      <c r="B250" s="222"/>
      <c r="C250" s="222"/>
    </row>
    <row r="251" spans="1:3" s="221" customFormat="1">
      <c r="A251" s="222"/>
      <c r="B251" s="222"/>
      <c r="C251" s="222"/>
    </row>
    <row r="252" spans="1:3" s="221" customFormat="1">
      <c r="A252" s="222"/>
      <c r="B252" s="222"/>
      <c r="C252" s="222"/>
    </row>
    <row r="253" spans="1:3" s="221" customFormat="1">
      <c r="A253" s="222"/>
      <c r="B253" s="222"/>
      <c r="C253" s="222"/>
    </row>
    <row r="254" spans="1:3" s="221" customFormat="1">
      <c r="A254" s="222"/>
      <c r="B254" s="222"/>
      <c r="C254" s="222"/>
    </row>
    <row r="255" spans="1:3" s="221" customFormat="1">
      <c r="A255" s="222"/>
      <c r="B255" s="222"/>
      <c r="C255" s="222"/>
    </row>
    <row r="256" spans="1:3" s="221" customFormat="1">
      <c r="A256" s="222"/>
      <c r="B256" s="222"/>
      <c r="C256" s="222"/>
    </row>
    <row r="257" spans="1:3" s="221" customFormat="1">
      <c r="A257" s="222"/>
      <c r="B257" s="222"/>
      <c r="C257" s="222"/>
    </row>
    <row r="258" spans="1:3" s="221" customFormat="1">
      <c r="A258" s="222"/>
      <c r="B258" s="222"/>
      <c r="C258" s="222"/>
    </row>
    <row r="259" spans="1:3" s="221" customFormat="1">
      <c r="A259" s="222"/>
      <c r="B259" s="222"/>
      <c r="C259" s="222"/>
    </row>
    <row r="260" spans="1:3" s="221" customFormat="1">
      <c r="A260" s="222"/>
      <c r="B260" s="222"/>
      <c r="C260" s="222"/>
    </row>
    <row r="261" spans="1:3" s="221" customFormat="1">
      <c r="A261" s="222"/>
      <c r="B261" s="222"/>
      <c r="C261" s="222"/>
    </row>
    <row r="262" spans="1:3" s="221" customFormat="1">
      <c r="A262" s="222"/>
      <c r="B262" s="222"/>
      <c r="C262" s="222"/>
    </row>
    <row r="263" spans="1:3" s="221" customFormat="1">
      <c r="A263" s="222"/>
      <c r="B263" s="222"/>
      <c r="C263" s="222"/>
    </row>
    <row r="264" spans="1:3" s="221" customFormat="1">
      <c r="A264" s="222"/>
      <c r="B264" s="222"/>
      <c r="C264" s="222"/>
    </row>
    <row r="265" spans="1:3" s="221" customFormat="1">
      <c r="A265" s="222"/>
      <c r="B265" s="222"/>
      <c r="C265" s="222"/>
    </row>
    <row r="266" spans="1:3" s="221" customFormat="1">
      <c r="A266" s="222"/>
      <c r="B266" s="222"/>
      <c r="C266" s="222"/>
    </row>
    <row r="267" spans="1:3" s="221" customFormat="1">
      <c r="A267" s="222"/>
      <c r="B267" s="222"/>
      <c r="C267" s="222"/>
    </row>
    <row r="268" spans="1:3" s="221" customFormat="1">
      <c r="A268" s="222"/>
      <c r="B268" s="222"/>
      <c r="C268" s="222"/>
    </row>
    <row r="269" spans="1:3" s="221" customFormat="1">
      <c r="A269" s="222"/>
      <c r="B269" s="222"/>
      <c r="C269" s="222"/>
    </row>
    <row r="270" spans="1:3" s="221" customFormat="1">
      <c r="A270" s="222"/>
      <c r="B270" s="222"/>
      <c r="C270" s="222"/>
    </row>
    <row r="271" spans="1:3" s="221" customFormat="1">
      <c r="A271" s="222"/>
      <c r="B271" s="222"/>
      <c r="C271" s="222"/>
    </row>
    <row r="272" spans="1:3" s="221" customFormat="1">
      <c r="A272" s="222"/>
      <c r="B272" s="222"/>
      <c r="C272" s="222"/>
    </row>
    <row r="273" spans="1:3" s="221" customFormat="1">
      <c r="A273" s="222"/>
      <c r="B273" s="222"/>
      <c r="C273" s="222"/>
    </row>
    <row r="274" spans="1:3" s="221" customFormat="1">
      <c r="A274" s="222"/>
      <c r="B274" s="222"/>
      <c r="C274" s="222"/>
    </row>
    <row r="275" spans="1:3" s="221" customFormat="1">
      <c r="A275" s="222"/>
      <c r="B275" s="222"/>
      <c r="C275" s="222"/>
    </row>
    <row r="276" spans="1:3" s="221" customFormat="1">
      <c r="A276" s="222"/>
      <c r="B276" s="222"/>
      <c r="C276" s="222"/>
    </row>
    <row r="277" spans="1:3" s="221" customFormat="1">
      <c r="A277" s="222"/>
      <c r="B277" s="222"/>
      <c r="C277" s="222"/>
    </row>
    <row r="278" spans="1:3" s="221" customFormat="1">
      <c r="A278" s="222"/>
      <c r="B278" s="222"/>
      <c r="C278" s="222"/>
    </row>
    <row r="279" spans="1:3" s="221" customFormat="1">
      <c r="A279" s="222"/>
      <c r="B279" s="222"/>
      <c r="C279" s="222"/>
    </row>
    <row r="280" spans="1:3" s="221" customFormat="1">
      <c r="A280" s="222"/>
      <c r="B280" s="222"/>
      <c r="C280" s="222"/>
    </row>
    <row r="281" spans="1:3" s="221" customFormat="1">
      <c r="A281" s="222"/>
      <c r="B281" s="222"/>
      <c r="C281" s="222"/>
    </row>
    <row r="282" spans="1:3" s="221" customFormat="1">
      <c r="A282" s="222"/>
      <c r="B282" s="222"/>
      <c r="C282" s="222"/>
    </row>
    <row r="283" spans="1:3" s="221" customFormat="1">
      <c r="A283" s="222"/>
      <c r="B283" s="222"/>
      <c r="C283" s="222"/>
    </row>
    <row r="284" spans="1:3" s="221" customFormat="1">
      <c r="A284" s="222"/>
      <c r="B284" s="222"/>
      <c r="C284" s="222"/>
    </row>
    <row r="285" spans="1:3" s="221" customFormat="1">
      <c r="A285" s="222"/>
      <c r="B285" s="222"/>
      <c r="C285" s="222"/>
    </row>
    <row r="286" spans="1:3" s="221" customFormat="1">
      <c r="A286" s="222"/>
      <c r="B286" s="222"/>
      <c r="C286" s="222"/>
    </row>
    <row r="287" spans="1:3" s="221" customFormat="1">
      <c r="A287" s="222"/>
      <c r="B287" s="222"/>
      <c r="C287" s="222"/>
    </row>
    <row r="288" spans="1:3" s="221" customFormat="1">
      <c r="A288" s="222"/>
      <c r="B288" s="222"/>
      <c r="C288" s="222"/>
    </row>
    <row r="289" spans="1:3" s="221" customFormat="1">
      <c r="A289" s="222"/>
      <c r="B289" s="222"/>
      <c r="C289" s="222"/>
    </row>
    <row r="290" spans="1:3" s="221" customFormat="1">
      <c r="A290" s="222"/>
      <c r="B290" s="222"/>
      <c r="C290" s="222"/>
    </row>
    <row r="291" spans="1:3" s="221" customFormat="1">
      <c r="A291" s="222"/>
      <c r="B291" s="222"/>
      <c r="C291" s="222"/>
    </row>
    <row r="292" spans="1:3" s="221" customFormat="1">
      <c r="A292" s="222"/>
      <c r="B292" s="222"/>
      <c r="C292" s="222"/>
    </row>
    <row r="293" spans="1:3" s="221" customFormat="1">
      <c r="A293" s="222"/>
      <c r="B293" s="222"/>
      <c r="C293" s="222"/>
    </row>
    <row r="294" spans="1:3" s="221" customFormat="1">
      <c r="A294" s="222"/>
      <c r="B294" s="222"/>
      <c r="C294" s="222"/>
    </row>
    <row r="295" spans="1:3" s="221" customFormat="1">
      <c r="A295" s="222"/>
      <c r="B295" s="222"/>
      <c r="C295" s="222"/>
    </row>
    <row r="296" spans="1:3" s="221" customFormat="1">
      <c r="A296" s="222"/>
      <c r="B296" s="222"/>
      <c r="C296" s="222"/>
    </row>
    <row r="297" spans="1:3" s="221" customFormat="1">
      <c r="A297" s="222"/>
      <c r="B297" s="222"/>
      <c r="C297" s="222"/>
    </row>
    <row r="298" spans="1:3" s="221" customFormat="1">
      <c r="A298" s="222"/>
      <c r="B298" s="222"/>
      <c r="C298" s="222"/>
    </row>
    <row r="299" spans="1:3" s="221" customFormat="1">
      <c r="A299" s="222"/>
      <c r="B299" s="222"/>
      <c r="C299" s="222"/>
    </row>
    <row r="300" spans="1:3" s="221" customFormat="1">
      <c r="A300" s="222"/>
      <c r="B300" s="222"/>
      <c r="C300" s="222"/>
    </row>
    <row r="301" spans="1:3" s="221" customFormat="1">
      <c r="A301" s="222"/>
      <c r="B301" s="222"/>
      <c r="C301" s="222"/>
    </row>
    <row r="302" spans="1:3" s="221" customFormat="1">
      <c r="A302" s="222"/>
      <c r="B302" s="222"/>
      <c r="C302" s="222"/>
    </row>
    <row r="303" spans="1:3" s="221" customFormat="1">
      <c r="A303" s="222"/>
      <c r="B303" s="222"/>
      <c r="C303" s="222"/>
    </row>
    <row r="304" spans="1:3" s="221" customFormat="1">
      <c r="A304" s="222"/>
      <c r="B304" s="222"/>
      <c r="C304" s="222"/>
    </row>
    <row r="305" spans="1:3" s="221" customFormat="1">
      <c r="A305" s="222"/>
      <c r="B305" s="222"/>
      <c r="C305" s="222"/>
    </row>
    <row r="306" spans="1:3" s="221" customFormat="1">
      <c r="A306" s="222"/>
      <c r="B306" s="222"/>
      <c r="C306" s="222"/>
    </row>
    <row r="307" spans="1:3" s="221" customFormat="1">
      <c r="A307" s="222"/>
      <c r="B307" s="222"/>
      <c r="C307" s="222"/>
    </row>
    <row r="308" spans="1:3" s="221" customFormat="1">
      <c r="A308" s="222"/>
      <c r="B308" s="222"/>
      <c r="C308" s="222"/>
    </row>
    <row r="309" spans="1:3" s="221" customFormat="1">
      <c r="A309" s="222"/>
      <c r="B309" s="222"/>
      <c r="C309" s="222"/>
    </row>
    <row r="310" spans="1:3" s="221" customFormat="1">
      <c r="A310" s="222"/>
      <c r="B310" s="222"/>
      <c r="C310" s="222"/>
    </row>
    <row r="311" spans="1:3" s="221" customFormat="1">
      <c r="A311" s="222"/>
      <c r="B311" s="222"/>
      <c r="C311" s="222"/>
    </row>
    <row r="312" spans="1:3" s="221" customFormat="1">
      <c r="A312" s="222"/>
      <c r="B312" s="222"/>
      <c r="C312" s="222"/>
    </row>
    <row r="313" spans="1:3" s="221" customFormat="1">
      <c r="A313" s="222"/>
      <c r="B313" s="222"/>
      <c r="C313" s="222"/>
    </row>
    <row r="314" spans="1:3" s="221" customFormat="1">
      <c r="A314" s="222"/>
      <c r="B314" s="222"/>
      <c r="C314" s="222"/>
    </row>
    <row r="315" spans="1:3" s="221" customFormat="1">
      <c r="A315" s="222"/>
      <c r="B315" s="222"/>
      <c r="C315" s="222"/>
    </row>
    <row r="316" spans="1:3" s="221" customFormat="1">
      <c r="A316" s="222"/>
      <c r="B316" s="222"/>
      <c r="C316" s="222"/>
    </row>
    <row r="317" spans="1:3" s="221" customFormat="1">
      <c r="A317" s="222"/>
      <c r="B317" s="222"/>
      <c r="C317" s="222"/>
    </row>
    <row r="318" spans="1:3" s="221" customFormat="1">
      <c r="A318" s="222"/>
      <c r="B318" s="222"/>
      <c r="C318" s="222"/>
    </row>
    <row r="319" spans="1:3" s="221" customFormat="1">
      <c r="A319" s="222"/>
      <c r="B319" s="222"/>
      <c r="C319" s="222"/>
    </row>
    <row r="320" spans="1:3" s="221" customFormat="1">
      <c r="A320" s="222"/>
      <c r="B320" s="222"/>
      <c r="C320" s="222"/>
    </row>
    <row r="321" spans="1:3" s="221" customFormat="1">
      <c r="A321" s="222"/>
      <c r="B321" s="222"/>
      <c r="C321" s="222"/>
    </row>
    <row r="322" spans="1:3" s="221" customFormat="1">
      <c r="A322" s="222"/>
      <c r="B322" s="222"/>
      <c r="C322" s="222"/>
    </row>
    <row r="323" spans="1:3" s="221" customFormat="1">
      <c r="A323" s="222"/>
      <c r="B323" s="222"/>
      <c r="C323" s="222"/>
    </row>
    <row r="324" spans="1:3" s="221" customFormat="1">
      <c r="A324" s="222"/>
      <c r="B324" s="222"/>
      <c r="C324" s="222"/>
    </row>
    <row r="325" spans="1:3" s="221" customFormat="1">
      <c r="A325" s="222"/>
      <c r="B325" s="222"/>
      <c r="C325" s="222"/>
    </row>
    <row r="326" spans="1:3" s="221" customFormat="1">
      <c r="A326" s="222"/>
      <c r="B326" s="222"/>
      <c r="C326" s="222"/>
    </row>
    <row r="327" spans="1:3" s="221" customFormat="1">
      <c r="A327" s="222"/>
      <c r="B327" s="222"/>
      <c r="C327" s="222"/>
    </row>
    <row r="328" spans="1:3" s="221" customFormat="1">
      <c r="A328" s="222"/>
      <c r="B328" s="222"/>
      <c r="C328" s="222"/>
    </row>
    <row r="329" spans="1:3" s="221" customFormat="1">
      <c r="A329" s="222"/>
      <c r="B329" s="222"/>
      <c r="C329" s="222"/>
    </row>
    <row r="330" spans="1:3" s="221" customFormat="1">
      <c r="A330" s="222"/>
      <c r="B330" s="222"/>
      <c r="C330" s="222"/>
    </row>
    <row r="331" spans="1:3" s="221" customFormat="1">
      <c r="A331" s="222"/>
      <c r="B331" s="222"/>
      <c r="C331" s="222"/>
    </row>
    <row r="332" spans="1:3" s="221" customFormat="1">
      <c r="A332" s="222"/>
      <c r="B332" s="222"/>
      <c r="C332" s="222"/>
    </row>
    <row r="333" spans="1:3" s="221" customFormat="1">
      <c r="A333" s="222"/>
      <c r="B333" s="222"/>
      <c r="C333" s="222"/>
    </row>
    <row r="334" spans="1:3" s="221" customFormat="1">
      <c r="A334" s="222"/>
      <c r="B334" s="222"/>
      <c r="C334" s="222"/>
    </row>
    <row r="335" spans="1:3" s="221" customFormat="1">
      <c r="A335" s="222"/>
      <c r="B335" s="222"/>
      <c r="C335" s="222"/>
    </row>
    <row r="336" spans="1:3" s="221" customFormat="1">
      <c r="A336" s="222"/>
      <c r="B336" s="222"/>
      <c r="C336" s="222"/>
    </row>
    <row r="337" spans="1:3" s="221" customFormat="1">
      <c r="A337" s="222"/>
      <c r="B337" s="222"/>
      <c r="C337" s="222"/>
    </row>
    <row r="338" spans="1:3" s="221" customFormat="1">
      <c r="A338" s="222"/>
      <c r="B338" s="222"/>
      <c r="C338" s="222"/>
    </row>
    <row r="339" spans="1:3" s="221" customFormat="1">
      <c r="A339" s="222"/>
      <c r="B339" s="222"/>
      <c r="C339" s="222"/>
    </row>
    <row r="340" spans="1:3" s="221" customFormat="1">
      <c r="A340" s="222"/>
      <c r="B340" s="222"/>
      <c r="C340" s="222"/>
    </row>
    <row r="341" spans="1:3" s="221" customFormat="1">
      <c r="A341" s="222"/>
      <c r="B341" s="222"/>
      <c r="C341" s="222"/>
    </row>
    <row r="342" spans="1:3" s="221" customFormat="1">
      <c r="A342" s="222"/>
      <c r="B342" s="222"/>
      <c r="C342" s="222"/>
    </row>
    <row r="343" spans="1:3" s="221" customFormat="1">
      <c r="A343" s="222"/>
      <c r="B343" s="222"/>
      <c r="C343" s="222"/>
    </row>
    <row r="344" spans="1:3" s="221" customFormat="1">
      <c r="A344" s="222"/>
      <c r="B344" s="222"/>
      <c r="C344" s="222"/>
    </row>
    <row r="345" spans="1:3" s="221" customFormat="1">
      <c r="A345" s="222"/>
      <c r="B345" s="222"/>
      <c r="C345" s="222"/>
    </row>
    <row r="346" spans="1:3" s="221" customFormat="1">
      <c r="A346" s="222"/>
      <c r="B346" s="222"/>
      <c r="C346" s="222"/>
    </row>
    <row r="347" spans="1:3" s="221" customFormat="1">
      <c r="A347" s="222"/>
      <c r="B347" s="222"/>
      <c r="C347" s="222"/>
    </row>
    <row r="348" spans="1:3" s="221" customFormat="1">
      <c r="A348" s="222"/>
      <c r="B348" s="222"/>
      <c r="C348" s="222"/>
    </row>
    <row r="349" spans="1:3" s="221" customFormat="1">
      <c r="A349" s="222"/>
      <c r="B349" s="222"/>
      <c r="C349" s="222"/>
    </row>
    <row r="350" spans="1:3" s="221" customFormat="1">
      <c r="A350" s="222"/>
      <c r="B350" s="222"/>
      <c r="C350" s="222"/>
    </row>
    <row r="351" spans="1:3" s="221" customFormat="1">
      <c r="A351" s="222"/>
      <c r="B351" s="222"/>
      <c r="C351" s="222"/>
    </row>
    <row r="352" spans="1:3" s="221" customFormat="1">
      <c r="A352" s="222"/>
      <c r="B352" s="222"/>
      <c r="C352" s="222"/>
    </row>
    <row r="353" spans="1:3" s="221" customFormat="1">
      <c r="A353" s="222"/>
      <c r="B353" s="222"/>
      <c r="C353" s="222"/>
    </row>
    <row r="354" spans="1:3" s="221" customFormat="1">
      <c r="A354" s="222"/>
      <c r="B354" s="222"/>
      <c r="C354" s="222"/>
    </row>
    <row r="355" spans="1:3" s="221" customFormat="1">
      <c r="A355" s="222"/>
      <c r="B355" s="222"/>
      <c r="C355" s="222"/>
    </row>
    <row r="356" spans="1:3" s="221" customFormat="1">
      <c r="A356" s="222"/>
      <c r="B356" s="222"/>
      <c r="C356" s="222"/>
    </row>
    <row r="357" spans="1:3" s="221" customFormat="1">
      <c r="A357" s="222"/>
      <c r="B357" s="222"/>
      <c r="C357" s="222"/>
    </row>
    <row r="358" spans="1:3" s="221" customFormat="1">
      <c r="A358" s="222"/>
      <c r="B358" s="222"/>
      <c r="C358" s="222"/>
    </row>
    <row r="359" spans="1:3" s="221" customFormat="1">
      <c r="A359" s="222"/>
      <c r="B359" s="222"/>
      <c r="C359" s="222"/>
    </row>
    <row r="360" spans="1:3" s="221" customFormat="1">
      <c r="A360" s="222"/>
      <c r="B360" s="222"/>
      <c r="C360" s="222"/>
    </row>
    <row r="361" spans="1:3" s="221" customFormat="1">
      <c r="A361" s="222"/>
      <c r="B361" s="222"/>
      <c r="C361" s="222"/>
    </row>
    <row r="362" spans="1:3" s="221" customFormat="1">
      <c r="A362" s="222"/>
      <c r="B362" s="222"/>
      <c r="C362" s="222"/>
    </row>
    <row r="363" spans="1:3" s="221" customFormat="1">
      <c r="A363" s="222"/>
      <c r="B363" s="222"/>
      <c r="C363" s="222"/>
    </row>
    <row r="364" spans="1:3" s="221" customFormat="1">
      <c r="A364" s="222"/>
      <c r="B364" s="222"/>
      <c r="C364" s="222"/>
    </row>
    <row r="365" spans="1:3" s="221" customFormat="1">
      <c r="A365" s="222"/>
      <c r="B365" s="222"/>
      <c r="C365" s="222"/>
    </row>
    <row r="366" spans="1:3" s="221" customFormat="1">
      <c r="A366" s="222"/>
      <c r="B366" s="222"/>
      <c r="C366" s="222"/>
    </row>
    <row r="367" spans="1:3" s="221" customFormat="1">
      <c r="A367" s="222"/>
      <c r="B367" s="222"/>
      <c r="C367" s="222"/>
    </row>
    <row r="368" spans="1:3" s="221" customFormat="1">
      <c r="A368" s="222"/>
      <c r="B368" s="222"/>
      <c r="C368" s="222"/>
    </row>
    <row r="369" spans="1:3" s="221" customFormat="1">
      <c r="A369" s="222"/>
      <c r="B369" s="222"/>
      <c r="C369" s="222"/>
    </row>
    <row r="370" spans="1:3" s="221" customFormat="1">
      <c r="A370" s="222"/>
      <c r="B370" s="222"/>
      <c r="C370" s="222"/>
    </row>
    <row r="371" spans="1:3" s="221" customFormat="1">
      <c r="A371" s="222"/>
      <c r="B371" s="222"/>
      <c r="C371" s="222"/>
    </row>
    <row r="372" spans="1:3" s="221" customFormat="1">
      <c r="A372" s="222"/>
      <c r="B372" s="222"/>
      <c r="C372" s="222"/>
    </row>
    <row r="373" spans="1:3" s="221" customFormat="1">
      <c r="A373" s="222"/>
      <c r="B373" s="222"/>
      <c r="C373" s="222"/>
    </row>
    <row r="374" spans="1:3" s="221" customFormat="1">
      <c r="A374" s="222"/>
      <c r="B374" s="222"/>
      <c r="C374" s="222"/>
    </row>
    <row r="375" spans="1:3" s="221" customFormat="1">
      <c r="A375" s="222"/>
      <c r="B375" s="222"/>
      <c r="C375" s="222"/>
    </row>
    <row r="376" spans="1:3" s="221" customFormat="1">
      <c r="A376" s="222"/>
      <c r="B376" s="222"/>
      <c r="C376" s="222"/>
    </row>
    <row r="377" spans="1:3" s="221" customFormat="1">
      <c r="A377" s="222"/>
      <c r="B377" s="222"/>
      <c r="C377" s="222"/>
    </row>
    <row r="378" spans="1:3" s="221" customFormat="1">
      <c r="A378" s="222"/>
      <c r="B378" s="222"/>
      <c r="C378" s="222"/>
    </row>
    <row r="379" spans="1:3" s="221" customFormat="1">
      <c r="A379" s="222"/>
      <c r="B379" s="222"/>
      <c r="C379" s="222"/>
    </row>
    <row r="380" spans="1:3" s="221" customFormat="1">
      <c r="A380" s="222"/>
      <c r="B380" s="222"/>
      <c r="C380" s="222"/>
    </row>
    <row r="381" spans="1:3" s="221" customFormat="1">
      <c r="A381" s="222"/>
      <c r="B381" s="222"/>
      <c r="C381" s="222"/>
    </row>
    <row r="382" spans="1:3" s="221" customFormat="1">
      <c r="A382" s="222"/>
      <c r="B382" s="222"/>
      <c r="C382" s="222"/>
    </row>
    <row r="383" spans="1:3" s="221" customFormat="1">
      <c r="A383" s="222"/>
      <c r="B383" s="222"/>
      <c r="C383" s="222"/>
    </row>
    <row r="384" spans="1:3" s="221" customFormat="1">
      <c r="A384" s="222"/>
      <c r="B384" s="222"/>
      <c r="C384" s="222"/>
    </row>
    <row r="385" spans="1:3" s="221" customFormat="1">
      <c r="A385" s="222"/>
      <c r="B385" s="222"/>
      <c r="C385" s="222"/>
    </row>
    <row r="386" spans="1:3" s="221" customFormat="1">
      <c r="A386" s="222"/>
      <c r="B386" s="222"/>
      <c r="C386" s="222"/>
    </row>
    <row r="387" spans="1:3" s="221" customFormat="1">
      <c r="A387" s="222"/>
      <c r="B387" s="222"/>
      <c r="C387" s="222"/>
    </row>
    <row r="388" spans="1:3" s="221" customFormat="1">
      <c r="A388" s="222"/>
      <c r="B388" s="222"/>
      <c r="C388" s="222"/>
    </row>
    <row r="389" spans="1:3" s="221" customFormat="1">
      <c r="A389" s="222"/>
      <c r="B389" s="222"/>
      <c r="C389" s="222"/>
    </row>
    <row r="390" spans="1:3" s="221" customFormat="1">
      <c r="A390" s="222"/>
      <c r="B390" s="222"/>
      <c r="C390" s="222"/>
    </row>
    <row r="391" spans="1:3" s="221" customFormat="1">
      <c r="A391" s="222"/>
      <c r="B391" s="222"/>
      <c r="C391" s="222"/>
    </row>
    <row r="392" spans="1:3" s="221" customFormat="1">
      <c r="A392" s="222"/>
      <c r="B392" s="222"/>
      <c r="C392" s="222"/>
    </row>
    <row r="393" spans="1:3" s="221" customFormat="1">
      <c r="A393" s="222"/>
      <c r="B393" s="222"/>
      <c r="C393" s="222"/>
    </row>
    <row r="394" spans="1:3" s="221" customFormat="1">
      <c r="A394" s="222"/>
      <c r="B394" s="222"/>
      <c r="C394" s="222"/>
    </row>
    <row r="395" spans="1:3" s="221" customFormat="1">
      <c r="A395" s="222"/>
      <c r="B395" s="222"/>
      <c r="C395" s="222"/>
    </row>
    <row r="396" spans="1:3" s="221" customFormat="1">
      <c r="A396" s="222"/>
      <c r="B396" s="222"/>
      <c r="C396" s="222"/>
    </row>
    <row r="397" spans="1:3" s="221" customFormat="1">
      <c r="A397" s="222"/>
      <c r="B397" s="222"/>
      <c r="C397" s="222"/>
    </row>
    <row r="398" spans="1:3" s="221" customFormat="1">
      <c r="A398" s="222"/>
      <c r="B398" s="222"/>
      <c r="C398" s="222"/>
    </row>
    <row r="399" spans="1:3" s="221" customFormat="1">
      <c r="A399" s="222"/>
      <c r="B399" s="222"/>
      <c r="C399" s="222"/>
    </row>
    <row r="400" spans="1:3" s="221" customFormat="1">
      <c r="A400" s="222"/>
      <c r="B400" s="222"/>
      <c r="C400" s="222"/>
    </row>
    <row r="401" spans="1:3" s="221" customFormat="1">
      <c r="A401" s="222"/>
      <c r="B401" s="222"/>
      <c r="C401" s="222"/>
    </row>
    <row r="402" spans="1:3" s="221" customFormat="1">
      <c r="A402" s="222"/>
      <c r="B402" s="222"/>
      <c r="C402" s="222"/>
    </row>
    <row r="403" spans="1:3" s="221" customFormat="1">
      <c r="A403" s="222"/>
      <c r="B403" s="222"/>
      <c r="C403" s="222"/>
    </row>
    <row r="404" spans="1:3" s="221" customFormat="1">
      <c r="A404" s="222"/>
      <c r="B404" s="222"/>
      <c r="C404" s="222"/>
    </row>
    <row r="405" spans="1:3" s="221" customFormat="1">
      <c r="A405" s="222"/>
      <c r="B405" s="222"/>
      <c r="C405" s="222"/>
    </row>
    <row r="406" spans="1:3" s="221" customFormat="1">
      <c r="A406" s="222"/>
      <c r="B406" s="222"/>
      <c r="C406" s="222"/>
    </row>
    <row r="407" spans="1:3" s="221" customFormat="1">
      <c r="A407" s="222"/>
      <c r="B407" s="222"/>
      <c r="C407" s="222"/>
    </row>
    <row r="408" spans="1:3" s="221" customFormat="1">
      <c r="A408" s="222"/>
      <c r="B408" s="222"/>
      <c r="C408" s="222"/>
    </row>
    <row r="409" spans="1:3" s="221" customFormat="1">
      <c r="A409" s="222"/>
      <c r="B409" s="222"/>
      <c r="C409" s="222"/>
    </row>
    <row r="410" spans="1:3" s="221" customFormat="1">
      <c r="A410" s="222"/>
      <c r="B410" s="222"/>
      <c r="C410" s="222"/>
    </row>
    <row r="411" spans="1:3" s="221" customFormat="1">
      <c r="A411" s="222"/>
      <c r="B411" s="222"/>
      <c r="C411" s="222"/>
    </row>
    <row r="412" spans="1:3" s="221" customFormat="1">
      <c r="A412" s="222"/>
      <c r="B412" s="222"/>
      <c r="C412" s="222"/>
    </row>
    <row r="413" spans="1:3" s="221" customFormat="1">
      <c r="A413" s="222"/>
      <c r="B413" s="222"/>
      <c r="C413" s="222"/>
    </row>
    <row r="414" spans="1:3" s="221" customFormat="1">
      <c r="A414" s="222"/>
      <c r="B414" s="222"/>
      <c r="C414" s="222"/>
    </row>
    <row r="415" spans="1:3" s="221" customFormat="1">
      <c r="A415" s="222"/>
      <c r="B415" s="222"/>
      <c r="C415" s="222"/>
    </row>
    <row r="416" spans="1:3" s="221" customFormat="1">
      <c r="A416" s="222"/>
      <c r="B416" s="222"/>
      <c r="C416" s="222"/>
    </row>
    <row r="417" spans="1:3" s="221" customFormat="1">
      <c r="A417" s="222"/>
      <c r="B417" s="222"/>
      <c r="C417" s="222"/>
    </row>
    <row r="418" spans="1:3" s="221" customFormat="1">
      <c r="A418" s="222"/>
      <c r="B418" s="222"/>
      <c r="C418" s="222"/>
    </row>
    <row r="419" spans="1:3" s="221" customFormat="1">
      <c r="A419" s="222"/>
      <c r="B419" s="222"/>
      <c r="C419" s="222"/>
    </row>
    <row r="420" spans="1:3" s="221" customFormat="1">
      <c r="A420" s="222"/>
      <c r="B420" s="222"/>
      <c r="C420" s="222"/>
    </row>
    <row r="421" spans="1:3" s="221" customFormat="1">
      <c r="A421" s="222"/>
      <c r="B421" s="222"/>
      <c r="C421" s="222"/>
    </row>
    <row r="422" spans="1:3" s="221" customFormat="1">
      <c r="A422" s="222"/>
      <c r="B422" s="222"/>
      <c r="C422" s="222"/>
    </row>
    <row r="423" spans="1:3" s="221" customFormat="1">
      <c r="A423" s="222"/>
      <c r="B423" s="222"/>
      <c r="C423" s="222"/>
    </row>
    <row r="424" spans="1:3" s="221" customFormat="1">
      <c r="A424" s="222"/>
      <c r="B424" s="222"/>
      <c r="C424" s="222"/>
    </row>
    <row r="425" spans="1:3" s="221" customFormat="1">
      <c r="A425" s="222"/>
      <c r="B425" s="222"/>
      <c r="C425" s="222"/>
    </row>
    <row r="426" spans="1:3" s="221" customFormat="1">
      <c r="A426" s="222"/>
      <c r="B426" s="222"/>
      <c r="C426" s="222"/>
    </row>
    <row r="427" spans="1:3" s="221" customFormat="1">
      <c r="A427" s="222"/>
      <c r="B427" s="222"/>
      <c r="C427" s="222"/>
    </row>
    <row r="428" spans="1:3" s="221" customFormat="1">
      <c r="A428" s="222"/>
      <c r="B428" s="222"/>
      <c r="C428" s="222"/>
    </row>
    <row r="429" spans="1:3" s="221" customFormat="1">
      <c r="A429" s="222"/>
      <c r="B429" s="222"/>
      <c r="C429" s="222"/>
    </row>
    <row r="430" spans="1:3" s="221" customFormat="1">
      <c r="A430" s="222"/>
      <c r="B430" s="222"/>
      <c r="C430" s="222"/>
    </row>
    <row r="431" spans="1:3" s="221" customFormat="1">
      <c r="A431" s="222"/>
      <c r="B431" s="222"/>
      <c r="C431" s="222"/>
    </row>
    <row r="432" spans="1:3" s="221" customFormat="1">
      <c r="A432" s="222"/>
      <c r="B432" s="222"/>
      <c r="C432" s="222"/>
    </row>
    <row r="433" spans="1:3" s="221" customFormat="1">
      <c r="A433" s="222"/>
      <c r="B433" s="222"/>
      <c r="C433" s="222"/>
    </row>
    <row r="434" spans="1:3" s="221" customFormat="1">
      <c r="A434" s="222"/>
      <c r="B434" s="222"/>
      <c r="C434" s="222"/>
    </row>
    <row r="435" spans="1:3" s="221" customFormat="1">
      <c r="A435" s="222"/>
      <c r="B435" s="222"/>
      <c r="C435" s="222"/>
    </row>
    <row r="436" spans="1:3" s="221" customFormat="1">
      <c r="A436" s="222"/>
      <c r="B436" s="222"/>
      <c r="C436" s="222"/>
    </row>
    <row r="437" spans="1:3" s="221" customFormat="1">
      <c r="A437" s="222"/>
      <c r="B437" s="222"/>
      <c r="C437" s="222"/>
    </row>
    <row r="438" spans="1:3" s="221" customFormat="1">
      <c r="A438" s="222"/>
      <c r="B438" s="222"/>
      <c r="C438" s="222"/>
    </row>
    <row r="439" spans="1:3" s="221" customFormat="1">
      <c r="A439" s="222"/>
      <c r="B439" s="222"/>
      <c r="C439" s="222"/>
    </row>
    <row r="440" spans="1:3" s="221" customFormat="1">
      <c r="A440" s="222"/>
      <c r="B440" s="222"/>
      <c r="C440" s="222"/>
    </row>
    <row r="441" spans="1:3" s="221" customFormat="1">
      <c r="A441" s="222"/>
      <c r="B441" s="222"/>
      <c r="C441" s="222"/>
    </row>
    <row r="442" spans="1:3" s="221" customFormat="1">
      <c r="A442" s="222"/>
      <c r="B442" s="222"/>
      <c r="C442" s="222"/>
    </row>
    <row r="443" spans="1:3" s="221" customFormat="1">
      <c r="A443" s="222"/>
      <c r="B443" s="222"/>
      <c r="C443" s="222"/>
    </row>
    <row r="444" spans="1:3" s="221" customFormat="1">
      <c r="A444" s="222"/>
      <c r="B444" s="222"/>
      <c r="C444" s="222"/>
    </row>
    <row r="445" spans="1:3" s="221" customFormat="1">
      <c r="A445" s="222"/>
      <c r="B445" s="222"/>
      <c r="C445" s="222"/>
    </row>
    <row r="446" spans="1:3" s="221" customFormat="1">
      <c r="A446" s="222"/>
      <c r="B446" s="222"/>
      <c r="C446" s="222"/>
    </row>
    <row r="447" spans="1:3" s="221" customFormat="1">
      <c r="A447" s="222"/>
      <c r="B447" s="222"/>
      <c r="C447" s="222"/>
    </row>
    <row r="448" spans="1:3" s="221" customFormat="1">
      <c r="A448" s="222"/>
      <c r="B448" s="222"/>
      <c r="C448" s="222"/>
    </row>
    <row r="449" spans="1:3" s="221" customFormat="1">
      <c r="A449" s="222"/>
      <c r="B449" s="222"/>
      <c r="C449" s="222"/>
    </row>
    <row r="450" spans="1:3" s="221" customFormat="1">
      <c r="A450" s="222"/>
      <c r="B450" s="222"/>
      <c r="C450" s="222"/>
    </row>
    <row r="451" spans="1:3" s="221" customFormat="1">
      <c r="A451" s="222"/>
      <c r="B451" s="222"/>
      <c r="C451" s="222"/>
    </row>
    <row r="452" spans="1:3" s="221" customFormat="1">
      <c r="A452" s="222"/>
      <c r="B452" s="222"/>
      <c r="C452" s="222"/>
    </row>
    <row r="453" spans="1:3" s="221" customFormat="1">
      <c r="A453" s="222"/>
      <c r="B453" s="222"/>
      <c r="C453" s="222"/>
    </row>
    <row r="454" spans="1:3" s="221" customFormat="1">
      <c r="A454" s="222"/>
      <c r="B454" s="222"/>
      <c r="C454" s="222"/>
    </row>
    <row r="455" spans="1:3" s="221" customFormat="1">
      <c r="A455" s="222"/>
      <c r="B455" s="222"/>
      <c r="C455" s="222"/>
    </row>
    <row r="456" spans="1:3" s="221" customFormat="1">
      <c r="A456" s="222"/>
      <c r="B456" s="222"/>
      <c r="C456" s="222"/>
    </row>
    <row r="457" spans="1:3" s="221" customFormat="1">
      <c r="A457" s="222"/>
      <c r="B457" s="222"/>
      <c r="C457" s="222"/>
    </row>
    <row r="458" spans="1:3" s="221" customFormat="1">
      <c r="A458" s="222"/>
      <c r="B458" s="222"/>
      <c r="C458" s="222"/>
    </row>
    <row r="459" spans="1:3" s="221" customFormat="1">
      <c r="A459" s="222"/>
      <c r="B459" s="222"/>
      <c r="C459" s="222"/>
    </row>
    <row r="460" spans="1:3" s="221" customFormat="1">
      <c r="A460" s="222"/>
      <c r="B460" s="222"/>
      <c r="C460" s="222"/>
    </row>
    <row r="461" spans="1:3" s="221" customFormat="1">
      <c r="A461" s="222"/>
      <c r="B461" s="222"/>
      <c r="C461" s="222"/>
    </row>
    <row r="462" spans="1:3" s="221" customFormat="1">
      <c r="A462" s="222"/>
      <c r="B462" s="222"/>
      <c r="C462" s="222"/>
    </row>
    <row r="463" spans="1:3" s="221" customFormat="1">
      <c r="A463" s="222"/>
      <c r="B463" s="222"/>
      <c r="C463" s="222"/>
    </row>
    <row r="464" spans="1:3" s="221" customFormat="1">
      <c r="A464" s="222"/>
      <c r="B464" s="222"/>
      <c r="C464" s="222"/>
    </row>
    <row r="465" spans="1:3" s="221" customFormat="1">
      <c r="A465" s="222"/>
      <c r="B465" s="222"/>
      <c r="C465" s="222"/>
    </row>
    <row r="466" spans="1:3" s="221" customFormat="1">
      <c r="A466" s="222"/>
      <c r="B466" s="222"/>
      <c r="C466" s="222"/>
    </row>
    <row r="467" spans="1:3" s="221" customFormat="1">
      <c r="A467" s="222"/>
      <c r="B467" s="222"/>
      <c r="C467" s="222"/>
    </row>
    <row r="468" spans="1:3" s="221" customFormat="1">
      <c r="A468" s="222"/>
      <c r="B468" s="222"/>
      <c r="C468" s="222"/>
    </row>
    <row r="469" spans="1:3" s="221" customFormat="1">
      <c r="A469" s="222"/>
      <c r="B469" s="222"/>
      <c r="C469" s="222"/>
    </row>
    <row r="470" spans="1:3" s="221" customFormat="1">
      <c r="A470" s="222"/>
      <c r="B470" s="222"/>
      <c r="C470" s="222"/>
    </row>
    <row r="471" spans="1:3" s="221" customFormat="1">
      <c r="A471" s="222"/>
      <c r="B471" s="222"/>
      <c r="C471" s="222"/>
    </row>
    <row r="472" spans="1:3" s="221" customFormat="1">
      <c r="A472" s="222"/>
      <c r="B472" s="222"/>
      <c r="C472" s="222"/>
    </row>
    <row r="473" spans="1:3" s="221" customFormat="1">
      <c r="A473" s="222"/>
      <c r="B473" s="222"/>
      <c r="C473" s="222"/>
    </row>
    <row r="474" spans="1:3" s="221" customFormat="1">
      <c r="A474" s="222"/>
      <c r="B474" s="222"/>
      <c r="C474" s="222"/>
    </row>
    <row r="475" spans="1:3" s="221" customFormat="1">
      <c r="A475" s="222"/>
      <c r="B475" s="222"/>
      <c r="C475" s="222"/>
    </row>
    <row r="476" spans="1:3" s="221" customFormat="1">
      <c r="A476" s="222"/>
      <c r="B476" s="222"/>
      <c r="C476" s="222"/>
    </row>
    <row r="477" spans="1:3" s="221" customFormat="1">
      <c r="A477" s="222"/>
      <c r="B477" s="222"/>
      <c r="C477" s="222"/>
    </row>
    <row r="478" spans="1:3" s="221" customFormat="1">
      <c r="A478" s="222"/>
      <c r="B478" s="222"/>
      <c r="C478" s="222"/>
    </row>
    <row r="479" spans="1:3" s="221" customFormat="1">
      <c r="A479" s="222"/>
      <c r="B479" s="222"/>
      <c r="C479" s="222"/>
    </row>
    <row r="480" spans="1:3" s="221" customFormat="1">
      <c r="A480" s="222"/>
      <c r="B480" s="222"/>
      <c r="C480" s="222"/>
    </row>
    <row r="481" spans="1:3" s="221" customFormat="1">
      <c r="A481" s="222"/>
      <c r="B481" s="222"/>
      <c r="C481" s="222"/>
    </row>
    <row r="482" spans="1:3" s="221" customFormat="1">
      <c r="A482" s="222"/>
      <c r="B482" s="222"/>
      <c r="C482" s="222"/>
    </row>
    <row r="483" spans="1:3" s="221" customFormat="1">
      <c r="A483" s="222"/>
      <c r="B483" s="222"/>
      <c r="C483" s="222"/>
    </row>
    <row r="484" spans="1:3" s="221" customFormat="1">
      <c r="A484" s="222"/>
      <c r="B484" s="222"/>
      <c r="C484" s="222"/>
    </row>
    <row r="485" spans="1:3" s="221" customFormat="1">
      <c r="A485" s="222"/>
      <c r="B485" s="222"/>
      <c r="C485" s="222"/>
    </row>
    <row r="486" spans="1:3" s="221" customFormat="1">
      <c r="A486" s="222"/>
      <c r="B486" s="222"/>
      <c r="C486" s="222"/>
    </row>
    <row r="487" spans="1:3" s="221" customFormat="1">
      <c r="A487" s="222"/>
      <c r="B487" s="222"/>
      <c r="C487" s="222"/>
    </row>
    <row r="488" spans="1:3" s="221" customFormat="1">
      <c r="A488" s="222"/>
      <c r="B488" s="222"/>
      <c r="C488" s="222"/>
    </row>
    <row r="489" spans="1:3" s="221" customFormat="1">
      <c r="A489" s="222"/>
      <c r="B489" s="222"/>
      <c r="C489" s="222"/>
    </row>
    <row r="490" spans="1:3" s="221" customFormat="1">
      <c r="A490" s="222"/>
      <c r="B490" s="222"/>
      <c r="C490" s="222"/>
    </row>
    <row r="491" spans="1:3" s="221" customFormat="1">
      <c r="A491" s="222"/>
      <c r="B491" s="222"/>
      <c r="C491" s="222"/>
    </row>
    <row r="492" spans="1:3" s="221" customFormat="1">
      <c r="A492" s="222"/>
      <c r="B492" s="222"/>
      <c r="C492" s="222"/>
    </row>
    <row r="493" spans="1:3" s="221" customFormat="1">
      <c r="A493" s="222"/>
      <c r="B493" s="222"/>
      <c r="C493" s="222"/>
    </row>
    <row r="494" spans="1:3" s="221" customFormat="1">
      <c r="A494" s="222"/>
      <c r="B494" s="222"/>
      <c r="C494" s="222"/>
    </row>
    <row r="495" spans="1:3" s="221" customFormat="1">
      <c r="A495" s="222"/>
      <c r="B495" s="222"/>
      <c r="C495" s="222"/>
    </row>
    <row r="496" spans="1:3" s="221" customFormat="1">
      <c r="A496" s="222"/>
      <c r="B496" s="222"/>
      <c r="C496" s="222"/>
    </row>
    <row r="497" spans="1:3" s="221" customFormat="1">
      <c r="A497" s="222"/>
      <c r="B497" s="222"/>
      <c r="C497" s="222"/>
    </row>
    <row r="498" spans="1:3" s="221" customFormat="1">
      <c r="A498" s="222"/>
      <c r="B498" s="222"/>
      <c r="C498" s="222"/>
    </row>
    <row r="499" spans="1:3" s="221" customFormat="1">
      <c r="A499" s="222"/>
      <c r="B499" s="222"/>
      <c r="C499" s="222"/>
    </row>
    <row r="500" spans="1:3" s="221" customFormat="1">
      <c r="A500" s="222"/>
      <c r="B500" s="222"/>
      <c r="C500" s="222"/>
    </row>
    <row r="501" spans="1:3" s="221" customFormat="1">
      <c r="A501" s="222"/>
      <c r="B501" s="222"/>
      <c r="C501" s="222"/>
    </row>
    <row r="502" spans="1:3" s="221" customFormat="1">
      <c r="A502" s="222"/>
      <c r="B502" s="222"/>
      <c r="C502" s="222"/>
    </row>
    <row r="503" spans="1:3" s="221" customFormat="1">
      <c r="A503" s="222"/>
      <c r="B503" s="222"/>
      <c r="C503" s="222"/>
    </row>
    <row r="504" spans="1:3" s="221" customFormat="1">
      <c r="A504" s="222"/>
      <c r="B504" s="222"/>
      <c r="C504" s="222"/>
    </row>
    <row r="505" spans="1:3" s="221" customFormat="1">
      <c r="A505" s="222"/>
      <c r="B505" s="222"/>
      <c r="C505" s="222"/>
    </row>
    <row r="506" spans="1:3" s="221" customFormat="1">
      <c r="A506" s="222"/>
      <c r="B506" s="222"/>
      <c r="C506" s="222"/>
    </row>
    <row r="507" spans="1:3" s="221" customFormat="1">
      <c r="A507" s="222"/>
      <c r="B507" s="222"/>
      <c r="C507" s="222"/>
    </row>
    <row r="508" spans="1:3" s="221" customFormat="1">
      <c r="A508" s="222"/>
      <c r="B508" s="222"/>
      <c r="C508" s="222"/>
    </row>
    <row r="509" spans="1:3" s="221" customFormat="1">
      <c r="A509" s="222"/>
      <c r="B509" s="222"/>
      <c r="C509" s="222"/>
    </row>
    <row r="510" spans="1:3" s="221" customFormat="1">
      <c r="A510" s="222"/>
      <c r="B510" s="222"/>
      <c r="C510" s="222"/>
    </row>
    <row r="511" spans="1:3" s="221" customFormat="1">
      <c r="A511" s="222"/>
      <c r="B511" s="222"/>
      <c r="C511" s="222"/>
    </row>
    <row r="512" spans="1:3" s="221" customFormat="1">
      <c r="A512" s="222"/>
      <c r="B512" s="222"/>
      <c r="C512" s="222"/>
    </row>
    <row r="513" spans="1:3" s="221" customFormat="1">
      <c r="A513" s="222"/>
      <c r="B513" s="222"/>
      <c r="C513" s="222"/>
    </row>
    <row r="514" spans="1:3" s="221" customFormat="1">
      <c r="A514" s="222"/>
      <c r="B514" s="222"/>
      <c r="C514" s="222"/>
    </row>
    <row r="515" spans="1:3" s="221" customFormat="1">
      <c r="A515" s="222"/>
      <c r="B515" s="222"/>
      <c r="C515" s="222"/>
    </row>
    <row r="516" spans="1:3" s="221" customFormat="1">
      <c r="A516" s="222"/>
      <c r="B516" s="222"/>
      <c r="C516" s="222"/>
    </row>
    <row r="517" spans="1:3" s="221" customFormat="1">
      <c r="A517" s="222"/>
      <c r="B517" s="222"/>
      <c r="C517" s="222"/>
    </row>
    <row r="518" spans="1:3" s="221" customFormat="1">
      <c r="A518" s="222"/>
      <c r="B518" s="222"/>
      <c r="C518" s="222"/>
    </row>
    <row r="519" spans="1:3" s="221" customFormat="1">
      <c r="A519" s="222"/>
      <c r="B519" s="222"/>
      <c r="C519" s="222"/>
    </row>
    <row r="520" spans="1:3" s="221" customFormat="1">
      <c r="A520" s="222"/>
      <c r="B520" s="222"/>
      <c r="C520" s="222"/>
    </row>
    <row r="521" spans="1:3" s="221" customFormat="1">
      <c r="A521" s="222"/>
      <c r="B521" s="222"/>
      <c r="C521" s="222"/>
    </row>
    <row r="522" spans="1:3" s="221" customFormat="1">
      <c r="A522" s="222"/>
      <c r="B522" s="222"/>
      <c r="C522" s="222"/>
    </row>
    <row r="523" spans="1:3" s="221" customFormat="1">
      <c r="A523" s="222"/>
      <c r="B523" s="222"/>
      <c r="C523" s="222"/>
    </row>
    <row r="524" spans="1:3" s="221" customFormat="1">
      <c r="A524" s="222"/>
      <c r="B524" s="222"/>
      <c r="C524" s="222"/>
    </row>
    <row r="525" spans="1:3" s="221" customFormat="1">
      <c r="A525" s="222"/>
      <c r="B525" s="222"/>
      <c r="C525" s="222"/>
    </row>
    <row r="526" spans="1:3" s="221" customFormat="1">
      <c r="A526" s="222"/>
      <c r="B526" s="222"/>
      <c r="C526" s="222"/>
    </row>
    <row r="527" spans="1:3" s="221" customFormat="1">
      <c r="A527" s="222"/>
      <c r="B527" s="222"/>
      <c r="C527" s="222"/>
    </row>
    <row r="528" spans="1:3" s="221" customFormat="1">
      <c r="A528" s="222"/>
      <c r="B528" s="222"/>
      <c r="C528" s="222"/>
    </row>
    <row r="529" spans="1:3" s="221" customFormat="1">
      <c r="A529" s="222"/>
      <c r="B529" s="222"/>
      <c r="C529" s="222"/>
    </row>
    <row r="530" spans="1:3" s="221" customFormat="1">
      <c r="A530" s="222"/>
      <c r="B530" s="222"/>
      <c r="C530" s="222"/>
    </row>
    <row r="531" spans="1:3" s="221" customFormat="1">
      <c r="A531" s="222"/>
      <c r="B531" s="222"/>
      <c r="C531" s="222"/>
    </row>
    <row r="532" spans="1:3" s="221" customFormat="1">
      <c r="A532" s="222"/>
      <c r="B532" s="222"/>
      <c r="C532" s="222"/>
    </row>
    <row r="533" spans="1:3" s="221" customFormat="1">
      <c r="A533" s="222"/>
      <c r="B533" s="222"/>
      <c r="C533" s="222"/>
    </row>
    <row r="534" spans="1:3" s="221" customFormat="1">
      <c r="A534" s="222"/>
      <c r="B534" s="222"/>
      <c r="C534" s="222"/>
    </row>
    <row r="535" spans="1:3" s="221" customFormat="1">
      <c r="A535" s="222"/>
      <c r="B535" s="222"/>
      <c r="C535" s="222"/>
    </row>
    <row r="536" spans="1:3" s="221" customFormat="1">
      <c r="A536" s="222"/>
      <c r="B536" s="222"/>
      <c r="C536" s="222"/>
    </row>
    <row r="537" spans="1:3" s="221" customFormat="1">
      <c r="A537" s="222"/>
      <c r="B537" s="222"/>
      <c r="C537" s="222"/>
    </row>
    <row r="538" spans="1:3" s="221" customFormat="1">
      <c r="A538" s="222"/>
      <c r="B538" s="222"/>
      <c r="C538" s="222"/>
    </row>
    <row r="539" spans="1:3" s="221" customFormat="1">
      <c r="A539" s="222"/>
      <c r="B539" s="222"/>
      <c r="C539" s="222"/>
    </row>
    <row r="540" spans="1:3" s="221" customFormat="1">
      <c r="A540" s="222"/>
      <c r="B540" s="222"/>
      <c r="C540" s="222"/>
    </row>
    <row r="541" spans="1:3" s="221" customFormat="1">
      <c r="A541" s="222"/>
      <c r="B541" s="222"/>
      <c r="C541" s="222"/>
    </row>
    <row r="542" spans="1:3" s="221" customFormat="1">
      <c r="A542" s="222"/>
      <c r="B542" s="222"/>
      <c r="C542" s="222"/>
    </row>
    <row r="543" spans="1:3" s="221" customFormat="1">
      <c r="A543" s="222"/>
      <c r="B543" s="222"/>
      <c r="C543" s="222"/>
    </row>
    <row r="544" spans="1:3" s="221" customFormat="1">
      <c r="A544" s="222"/>
      <c r="B544" s="222"/>
      <c r="C544" s="222"/>
    </row>
    <row r="545" spans="1:3" s="221" customFormat="1">
      <c r="A545" s="222"/>
      <c r="B545" s="222"/>
      <c r="C545" s="222"/>
    </row>
    <row r="546" spans="1:3" s="221" customFormat="1">
      <c r="A546" s="222"/>
      <c r="B546" s="222"/>
      <c r="C546" s="222"/>
    </row>
    <row r="547" spans="1:3" s="221" customFormat="1">
      <c r="A547" s="222"/>
      <c r="B547" s="222"/>
      <c r="C547" s="222"/>
    </row>
    <row r="548" spans="1:3" s="221" customFormat="1">
      <c r="A548" s="222"/>
      <c r="B548" s="222"/>
      <c r="C548" s="222"/>
    </row>
    <row r="549" spans="1:3" s="221" customFormat="1">
      <c r="A549" s="222"/>
      <c r="B549" s="222"/>
      <c r="C549" s="222"/>
    </row>
    <row r="550" spans="1:3" s="221" customFormat="1">
      <c r="A550" s="222"/>
      <c r="B550" s="222"/>
      <c r="C550" s="222"/>
    </row>
    <row r="551" spans="1:3" s="221" customFormat="1">
      <c r="A551" s="222"/>
      <c r="B551" s="222"/>
      <c r="C551" s="222"/>
    </row>
    <row r="552" spans="1:3" s="221" customFormat="1">
      <c r="A552" s="222"/>
      <c r="B552" s="222"/>
      <c r="C552" s="222"/>
    </row>
    <row r="553" spans="1:3" s="221" customFormat="1">
      <c r="A553" s="222"/>
      <c r="B553" s="222"/>
      <c r="C553" s="222"/>
    </row>
    <row r="554" spans="1:3" s="221" customFormat="1">
      <c r="A554" s="222"/>
      <c r="B554" s="222"/>
      <c r="C554" s="222"/>
    </row>
    <row r="555" spans="1:3" s="221" customFormat="1">
      <c r="A555" s="222"/>
      <c r="B555" s="222"/>
      <c r="C555" s="222"/>
    </row>
    <row r="556" spans="1:3" s="221" customFormat="1">
      <c r="A556" s="222"/>
      <c r="B556" s="222"/>
      <c r="C556" s="222"/>
    </row>
    <row r="557" spans="1:3" s="221" customFormat="1">
      <c r="A557" s="222"/>
      <c r="B557" s="222"/>
      <c r="C557" s="222"/>
    </row>
    <row r="558" spans="1:3" s="221" customFormat="1">
      <c r="A558" s="222"/>
      <c r="B558" s="222"/>
      <c r="C558" s="222"/>
    </row>
    <row r="559" spans="1:3" s="221" customFormat="1">
      <c r="A559" s="222"/>
      <c r="B559" s="222"/>
      <c r="C559" s="222"/>
    </row>
    <row r="560" spans="1:3" s="221" customFormat="1">
      <c r="A560" s="222"/>
      <c r="B560" s="222"/>
      <c r="C560" s="222"/>
    </row>
    <row r="561" spans="1:3" s="221" customFormat="1">
      <c r="A561" s="222"/>
      <c r="B561" s="222"/>
      <c r="C561" s="222"/>
    </row>
    <row r="562" spans="1:3" s="221" customFormat="1">
      <c r="A562" s="222"/>
      <c r="B562" s="222"/>
      <c r="C562" s="222"/>
    </row>
    <row r="563" spans="1:3" s="221" customFormat="1">
      <c r="A563" s="222"/>
      <c r="B563" s="222"/>
      <c r="C563" s="222"/>
    </row>
    <row r="564" spans="1:3" s="221" customFormat="1">
      <c r="A564" s="222"/>
      <c r="B564" s="222"/>
      <c r="C564" s="222"/>
    </row>
    <row r="565" spans="1:3" s="221" customFormat="1">
      <c r="A565" s="222"/>
      <c r="B565" s="222"/>
      <c r="C565" s="222"/>
    </row>
    <row r="566" spans="1:3" s="221" customFormat="1">
      <c r="A566" s="222"/>
      <c r="B566" s="222"/>
      <c r="C566" s="222"/>
    </row>
    <row r="567" spans="1:3" s="221" customFormat="1">
      <c r="A567" s="222"/>
      <c r="B567" s="222"/>
      <c r="C567" s="222"/>
    </row>
    <row r="568" spans="1:3" s="221" customFormat="1">
      <c r="A568" s="222"/>
      <c r="B568" s="222"/>
      <c r="C568" s="222"/>
    </row>
    <row r="569" spans="1:3" s="221" customFormat="1">
      <c r="A569" s="222"/>
      <c r="B569" s="222"/>
      <c r="C569" s="222"/>
    </row>
    <row r="570" spans="1:3" s="221" customFormat="1">
      <c r="A570" s="222"/>
      <c r="B570" s="222"/>
      <c r="C570" s="222"/>
    </row>
    <row r="571" spans="1:3" s="221" customFormat="1">
      <c r="A571" s="222"/>
      <c r="B571" s="222"/>
      <c r="C571" s="222"/>
    </row>
    <row r="572" spans="1:3" s="221" customFormat="1">
      <c r="A572" s="222"/>
      <c r="B572" s="222"/>
      <c r="C572" s="222"/>
    </row>
    <row r="573" spans="1:3" s="221" customFormat="1">
      <c r="A573" s="222"/>
      <c r="B573" s="222"/>
      <c r="C573" s="222"/>
    </row>
    <row r="574" spans="1:3" s="221" customFormat="1">
      <c r="A574" s="222"/>
      <c r="B574" s="222"/>
      <c r="C574" s="222"/>
    </row>
    <row r="575" spans="1:3" s="221" customFormat="1">
      <c r="A575" s="222"/>
      <c r="B575" s="222"/>
      <c r="C575" s="222"/>
    </row>
    <row r="576" spans="1:3" s="221" customFormat="1">
      <c r="A576" s="222"/>
      <c r="B576" s="222"/>
      <c r="C576" s="222"/>
    </row>
    <row r="577" spans="1:3" s="221" customFormat="1">
      <c r="A577" s="222"/>
      <c r="B577" s="222"/>
      <c r="C577" s="222"/>
    </row>
    <row r="578" spans="1:3" s="221" customFormat="1">
      <c r="A578" s="222"/>
      <c r="B578" s="222"/>
      <c r="C578" s="222"/>
    </row>
    <row r="579" spans="1:3" s="221" customFormat="1">
      <c r="A579" s="222"/>
      <c r="B579" s="222"/>
      <c r="C579" s="222"/>
    </row>
    <row r="580" spans="1:3" s="221" customFormat="1">
      <c r="A580" s="222"/>
      <c r="B580" s="222"/>
      <c r="C580" s="222"/>
    </row>
    <row r="581" spans="1:3" s="221" customFormat="1">
      <c r="A581" s="222"/>
      <c r="B581" s="222"/>
      <c r="C581" s="222"/>
    </row>
    <row r="582" spans="1:3" s="221" customFormat="1">
      <c r="A582" s="222"/>
      <c r="B582" s="222"/>
      <c r="C582" s="222"/>
    </row>
    <row r="583" spans="1:3" s="221" customFormat="1">
      <c r="A583" s="222"/>
      <c r="B583" s="222"/>
      <c r="C583" s="222"/>
    </row>
    <row r="584" spans="1:3" s="221" customFormat="1">
      <c r="A584" s="222"/>
      <c r="B584" s="222"/>
      <c r="C584" s="222"/>
    </row>
    <row r="585" spans="1:3" s="221" customFormat="1">
      <c r="A585" s="222"/>
      <c r="B585" s="222"/>
      <c r="C585" s="222"/>
    </row>
    <row r="586" spans="1:3" s="221" customFormat="1">
      <c r="A586" s="222"/>
      <c r="B586" s="222"/>
      <c r="C586" s="222"/>
    </row>
    <row r="587" spans="1:3" s="221" customFormat="1">
      <c r="A587" s="222"/>
      <c r="B587" s="222"/>
      <c r="C587" s="222"/>
    </row>
    <row r="588" spans="1:3" s="221" customFormat="1">
      <c r="A588" s="222"/>
      <c r="B588" s="222"/>
      <c r="C588" s="222"/>
    </row>
    <row r="589" spans="1:3" s="221" customFormat="1">
      <c r="A589" s="222"/>
      <c r="B589" s="222"/>
      <c r="C589" s="222"/>
    </row>
    <row r="590" spans="1:3" s="221" customFormat="1">
      <c r="A590" s="222"/>
      <c r="B590" s="222"/>
      <c r="C590" s="222"/>
    </row>
    <row r="591" spans="1:3" s="221" customFormat="1">
      <c r="A591" s="222"/>
      <c r="B591" s="222"/>
      <c r="C591" s="222"/>
    </row>
    <row r="592" spans="1:3" s="221" customFormat="1">
      <c r="A592" s="222"/>
      <c r="B592" s="222"/>
      <c r="C592" s="222"/>
    </row>
    <row r="593" spans="1:3" s="221" customFormat="1">
      <c r="A593" s="222"/>
      <c r="B593" s="222"/>
      <c r="C593" s="222"/>
    </row>
    <row r="594" spans="1:3" s="221" customFormat="1">
      <c r="A594" s="222"/>
      <c r="B594" s="222"/>
      <c r="C594" s="222"/>
    </row>
    <row r="595" spans="1:3" s="221" customFormat="1">
      <c r="A595" s="222"/>
      <c r="B595" s="222"/>
      <c r="C595" s="222"/>
    </row>
    <row r="596" spans="1:3" s="221" customFormat="1">
      <c r="A596" s="222"/>
      <c r="B596" s="222"/>
      <c r="C596" s="222"/>
    </row>
    <row r="597" spans="1:3" s="221" customFormat="1">
      <c r="A597" s="222"/>
      <c r="B597" s="222"/>
      <c r="C597" s="222"/>
    </row>
    <row r="598" spans="1:3" s="221" customFormat="1">
      <c r="A598" s="222"/>
      <c r="B598" s="222"/>
      <c r="C598" s="222"/>
    </row>
    <row r="599" spans="1:3" s="221" customFormat="1">
      <c r="A599" s="222"/>
      <c r="B599" s="222"/>
      <c r="C599" s="222"/>
    </row>
    <row r="600" spans="1:3" s="221" customFormat="1">
      <c r="A600" s="222"/>
      <c r="B600" s="222"/>
      <c r="C600" s="222"/>
    </row>
    <row r="601" spans="1:3" s="221" customFormat="1">
      <c r="A601" s="222"/>
      <c r="B601" s="222"/>
      <c r="C601" s="222"/>
    </row>
    <row r="602" spans="1:3" s="221" customFormat="1">
      <c r="A602" s="222"/>
      <c r="B602" s="222"/>
      <c r="C602" s="222"/>
    </row>
    <row r="603" spans="1:3" s="221" customFormat="1">
      <c r="A603" s="222"/>
      <c r="B603" s="222"/>
      <c r="C603" s="222"/>
    </row>
    <row r="604" spans="1:3" s="221" customFormat="1">
      <c r="A604" s="222"/>
      <c r="B604" s="222"/>
      <c r="C604" s="222"/>
    </row>
    <row r="605" spans="1:3" s="221" customFormat="1">
      <c r="A605" s="222"/>
      <c r="B605" s="222"/>
      <c r="C605" s="222"/>
    </row>
    <row r="606" spans="1:3" s="221" customFormat="1">
      <c r="A606" s="222"/>
      <c r="B606" s="222"/>
      <c r="C606" s="222"/>
    </row>
    <row r="607" spans="1:3" s="221" customFormat="1">
      <c r="A607" s="222"/>
      <c r="B607" s="222"/>
      <c r="C607" s="222"/>
    </row>
    <row r="608" spans="1:3" s="221" customFormat="1">
      <c r="A608" s="222"/>
      <c r="B608" s="222"/>
      <c r="C608" s="222"/>
    </row>
    <row r="609" spans="1:3" s="221" customFormat="1">
      <c r="A609" s="222"/>
      <c r="B609" s="222"/>
      <c r="C609" s="222"/>
    </row>
    <row r="610" spans="1:3" s="221" customFormat="1">
      <c r="A610" s="222"/>
      <c r="B610" s="222"/>
      <c r="C610" s="222"/>
    </row>
    <row r="611" spans="1:3" s="221" customFormat="1">
      <c r="A611" s="222"/>
      <c r="B611" s="222"/>
      <c r="C611" s="222"/>
    </row>
    <row r="612" spans="1:3" s="221" customFormat="1">
      <c r="A612" s="222"/>
      <c r="B612" s="222"/>
      <c r="C612" s="222"/>
    </row>
    <row r="613" spans="1:3" s="221" customFormat="1">
      <c r="A613" s="222"/>
      <c r="B613" s="222"/>
      <c r="C613" s="222"/>
    </row>
    <row r="614" spans="1:3" s="221" customFormat="1">
      <c r="A614" s="222"/>
      <c r="B614" s="222"/>
      <c r="C614" s="222"/>
    </row>
    <row r="615" spans="1:3" s="221" customFormat="1">
      <c r="A615" s="222"/>
      <c r="B615" s="222"/>
      <c r="C615" s="222"/>
    </row>
    <row r="616" spans="1:3" s="221" customFormat="1">
      <c r="A616" s="222"/>
      <c r="B616" s="222"/>
      <c r="C616" s="222"/>
    </row>
    <row r="617" spans="1:3" s="221" customFormat="1">
      <c r="A617" s="222"/>
      <c r="B617" s="222"/>
      <c r="C617" s="222"/>
    </row>
    <row r="618" spans="1:3" s="221" customFormat="1">
      <c r="A618" s="222"/>
      <c r="B618" s="222"/>
      <c r="C618" s="222"/>
    </row>
    <row r="619" spans="1:3" s="221" customFormat="1">
      <c r="A619" s="222"/>
      <c r="B619" s="222"/>
      <c r="C619" s="222"/>
    </row>
    <row r="620" spans="1:3" s="221" customFormat="1">
      <c r="A620" s="222"/>
      <c r="B620" s="222"/>
      <c r="C620" s="222"/>
    </row>
    <row r="621" spans="1:3" s="221" customFormat="1">
      <c r="A621" s="222"/>
      <c r="B621" s="222"/>
      <c r="C621" s="222"/>
    </row>
    <row r="622" spans="1:3" s="221" customFormat="1">
      <c r="A622" s="222"/>
      <c r="B622" s="222"/>
      <c r="C622" s="222"/>
    </row>
    <row r="623" spans="1:3" s="221" customFormat="1">
      <c r="A623" s="222"/>
      <c r="B623" s="222"/>
      <c r="C623" s="222"/>
    </row>
    <row r="624" spans="1:3" s="221" customFormat="1">
      <c r="A624" s="222"/>
      <c r="B624" s="222"/>
      <c r="C624" s="222"/>
    </row>
    <row r="625" spans="1:3" s="221" customFormat="1">
      <c r="A625" s="222"/>
      <c r="B625" s="222"/>
      <c r="C625" s="222"/>
    </row>
    <row r="626" spans="1:3" s="221" customFormat="1">
      <c r="A626" s="222"/>
      <c r="B626" s="222"/>
      <c r="C626" s="222"/>
    </row>
    <row r="627" spans="1:3" s="221" customFormat="1">
      <c r="A627" s="222"/>
      <c r="B627" s="222"/>
      <c r="C627" s="222"/>
    </row>
    <row r="628" spans="1:3" s="221" customFormat="1">
      <c r="A628" s="222"/>
      <c r="B628" s="222"/>
      <c r="C628" s="222"/>
    </row>
    <row r="629" spans="1:3" s="221" customFormat="1">
      <c r="A629" s="222"/>
      <c r="B629" s="222"/>
      <c r="C629" s="222"/>
    </row>
    <row r="630" spans="1:3" s="221" customFormat="1">
      <c r="A630" s="222"/>
      <c r="B630" s="222"/>
      <c r="C630" s="222"/>
    </row>
    <row r="631" spans="1:3" s="221" customFormat="1">
      <c r="A631" s="222"/>
      <c r="B631" s="222"/>
      <c r="C631" s="222"/>
    </row>
    <row r="632" spans="1:3" s="221" customFormat="1">
      <c r="A632" s="222"/>
      <c r="B632" s="222"/>
      <c r="C632" s="222"/>
    </row>
    <row r="633" spans="1:3" s="221" customFormat="1">
      <c r="A633" s="222"/>
      <c r="B633" s="222"/>
      <c r="C633" s="222"/>
    </row>
    <row r="634" spans="1:3" s="221" customFormat="1">
      <c r="A634" s="222"/>
      <c r="B634" s="222"/>
      <c r="C634" s="222"/>
    </row>
    <row r="635" spans="1:3" s="221" customFormat="1">
      <c r="A635" s="222"/>
      <c r="B635" s="222"/>
      <c r="C635" s="222"/>
    </row>
    <row r="636" spans="1:3" s="221" customFormat="1">
      <c r="A636" s="222"/>
      <c r="B636" s="222"/>
      <c r="C636" s="222"/>
    </row>
    <row r="637" spans="1:3" s="221" customFormat="1">
      <c r="A637" s="222"/>
      <c r="B637" s="222"/>
      <c r="C637" s="222"/>
    </row>
    <row r="638" spans="1:3" s="221" customFormat="1">
      <c r="A638" s="222"/>
      <c r="B638" s="222"/>
      <c r="C638" s="222"/>
    </row>
    <row r="639" spans="1:3" s="221" customFormat="1">
      <c r="A639" s="222"/>
      <c r="B639" s="222"/>
      <c r="C639" s="222"/>
    </row>
    <row r="640" spans="1:3" s="221" customFormat="1">
      <c r="A640" s="222"/>
      <c r="B640" s="222"/>
      <c r="C640" s="222"/>
    </row>
    <row r="641" spans="1:3" s="221" customFormat="1">
      <c r="A641" s="222"/>
      <c r="B641" s="222"/>
      <c r="C641" s="222"/>
    </row>
    <row r="642" spans="1:3" s="221" customFormat="1">
      <c r="A642" s="222"/>
      <c r="B642" s="222"/>
      <c r="C642" s="222"/>
    </row>
    <row r="643" spans="1:3" s="221" customFormat="1">
      <c r="A643" s="222"/>
      <c r="B643" s="222"/>
      <c r="C643" s="222"/>
    </row>
    <row r="644" spans="1:3" s="221" customFormat="1">
      <c r="A644" s="222"/>
      <c r="B644" s="222"/>
      <c r="C644" s="222"/>
    </row>
    <row r="645" spans="1:3" s="221" customFormat="1">
      <c r="A645" s="222"/>
      <c r="B645" s="222"/>
      <c r="C645" s="222"/>
    </row>
    <row r="646" spans="1:3" s="221" customFormat="1">
      <c r="A646" s="222"/>
      <c r="B646" s="222"/>
      <c r="C646" s="222"/>
    </row>
    <row r="647" spans="1:3" s="221" customFormat="1">
      <c r="A647" s="222"/>
      <c r="B647" s="222"/>
      <c r="C647" s="222"/>
    </row>
    <row r="648" spans="1:3" s="221" customFormat="1">
      <c r="A648" s="222"/>
      <c r="B648" s="222"/>
      <c r="C648" s="222"/>
    </row>
    <row r="649" spans="1:3" s="221" customFormat="1">
      <c r="A649" s="222"/>
      <c r="B649" s="222"/>
      <c r="C649" s="222"/>
    </row>
    <row r="650" spans="1:3" s="221" customFormat="1">
      <c r="A650" s="222"/>
      <c r="B650" s="222"/>
      <c r="C650" s="222"/>
    </row>
    <row r="651" spans="1:3" s="221" customFormat="1">
      <c r="A651" s="222"/>
      <c r="B651" s="222"/>
      <c r="C651" s="222"/>
    </row>
    <row r="652" spans="1:3" s="221" customFormat="1">
      <c r="A652" s="222"/>
      <c r="B652" s="222"/>
      <c r="C652" s="222"/>
    </row>
    <row r="653" spans="1:3" s="221" customFormat="1">
      <c r="A653" s="222"/>
      <c r="B653" s="222"/>
      <c r="C653" s="222"/>
    </row>
    <row r="654" spans="1:3" s="221" customFormat="1">
      <c r="A654" s="222"/>
      <c r="B654" s="222"/>
      <c r="C654" s="222"/>
    </row>
    <row r="655" spans="1:3" s="221" customFormat="1">
      <c r="A655" s="222"/>
      <c r="B655" s="222"/>
      <c r="C655" s="222"/>
    </row>
    <row r="656" spans="1:3" s="221" customFormat="1">
      <c r="A656" s="222"/>
      <c r="B656" s="222"/>
      <c r="C656" s="222"/>
    </row>
    <row r="657" spans="1:3" s="221" customFormat="1">
      <c r="A657" s="222"/>
      <c r="B657" s="222"/>
      <c r="C657" s="222"/>
    </row>
    <row r="658" spans="1:3" s="221" customFormat="1">
      <c r="A658" s="222"/>
      <c r="B658" s="222"/>
      <c r="C658" s="222"/>
    </row>
    <row r="659" spans="1:3" s="221" customFormat="1">
      <c r="A659" s="222"/>
      <c r="B659" s="222"/>
      <c r="C659" s="222"/>
    </row>
    <row r="660" spans="1:3" s="221" customFormat="1">
      <c r="A660" s="222"/>
      <c r="B660" s="222"/>
      <c r="C660" s="222"/>
    </row>
    <row r="661" spans="1:3" s="221" customFormat="1">
      <c r="A661" s="222"/>
      <c r="B661" s="222"/>
      <c r="C661" s="222"/>
    </row>
    <row r="662" spans="1:3" s="221" customFormat="1">
      <c r="A662" s="222"/>
      <c r="B662" s="222"/>
      <c r="C662" s="222"/>
    </row>
    <row r="663" spans="1:3" s="221" customFormat="1">
      <c r="A663" s="222"/>
      <c r="B663" s="222"/>
      <c r="C663" s="222"/>
    </row>
    <row r="664" spans="1:3" s="221" customFormat="1">
      <c r="A664" s="222"/>
      <c r="B664" s="222"/>
      <c r="C664" s="222"/>
    </row>
    <row r="665" spans="1:3" s="221" customFormat="1">
      <c r="A665" s="222"/>
      <c r="B665" s="222"/>
      <c r="C665" s="222"/>
    </row>
    <row r="666" spans="1:3" s="221" customFormat="1">
      <c r="A666" s="222"/>
      <c r="B666" s="222"/>
      <c r="C666" s="222"/>
    </row>
    <row r="667" spans="1:3" s="221" customFormat="1">
      <c r="A667" s="222"/>
      <c r="B667" s="222"/>
      <c r="C667" s="222"/>
    </row>
    <row r="668" spans="1:3" s="221" customFormat="1">
      <c r="A668" s="222"/>
      <c r="B668" s="222"/>
      <c r="C668" s="222"/>
    </row>
    <row r="669" spans="1:3" s="221" customFormat="1">
      <c r="A669" s="222"/>
      <c r="B669" s="222"/>
      <c r="C669" s="222"/>
    </row>
    <row r="670" spans="1:3" s="221" customFormat="1">
      <c r="A670" s="222"/>
      <c r="B670" s="222"/>
      <c r="C670" s="222"/>
    </row>
    <row r="671" spans="1:3" s="221" customFormat="1">
      <c r="A671" s="222"/>
      <c r="B671" s="222"/>
      <c r="C671" s="222"/>
    </row>
    <row r="672" spans="1:3" s="221" customFormat="1">
      <c r="A672" s="222"/>
      <c r="B672" s="222"/>
      <c r="C672" s="222"/>
    </row>
    <row r="673" spans="1:3" s="221" customFormat="1">
      <c r="A673" s="222"/>
      <c r="B673" s="222"/>
      <c r="C673" s="222"/>
    </row>
    <row r="674" spans="1:3" s="221" customFormat="1">
      <c r="A674" s="222"/>
      <c r="B674" s="222"/>
      <c r="C674" s="222"/>
    </row>
    <row r="675" spans="1:3" s="221" customFormat="1">
      <c r="A675" s="222"/>
      <c r="B675" s="222"/>
      <c r="C675" s="222"/>
    </row>
    <row r="676" spans="1:3" s="221" customFormat="1">
      <c r="A676" s="222"/>
      <c r="B676" s="222"/>
      <c r="C676" s="222"/>
    </row>
    <row r="677" spans="1:3" s="221" customFormat="1">
      <c r="A677" s="222"/>
      <c r="B677" s="222"/>
      <c r="C677" s="222"/>
    </row>
    <row r="678" spans="1:3" s="221" customFormat="1">
      <c r="A678" s="222"/>
      <c r="B678" s="222"/>
      <c r="C678" s="222"/>
    </row>
    <row r="679" spans="1:3" s="221" customFormat="1">
      <c r="A679" s="222"/>
      <c r="B679" s="222"/>
      <c r="C679" s="222"/>
    </row>
    <row r="680" spans="1:3" s="221" customFormat="1">
      <c r="A680" s="222"/>
      <c r="B680" s="222"/>
      <c r="C680" s="222"/>
    </row>
    <row r="681" spans="1:3" s="221" customFormat="1">
      <c r="A681" s="222"/>
      <c r="B681" s="222"/>
      <c r="C681" s="222"/>
    </row>
    <row r="682" spans="1:3" s="221" customFormat="1">
      <c r="A682" s="222"/>
      <c r="B682" s="222"/>
      <c r="C682" s="222"/>
    </row>
    <row r="683" spans="1:3" s="221" customFormat="1">
      <c r="A683" s="222"/>
      <c r="B683" s="222"/>
      <c r="C683" s="222"/>
    </row>
    <row r="684" spans="1:3" s="221" customFormat="1">
      <c r="A684" s="222"/>
      <c r="B684" s="222"/>
      <c r="C684" s="222"/>
    </row>
    <row r="685" spans="1:3" s="221" customFormat="1">
      <c r="A685" s="222"/>
      <c r="B685" s="222"/>
      <c r="C685" s="222"/>
    </row>
    <row r="686" spans="1:3" s="221" customFormat="1">
      <c r="A686" s="222"/>
      <c r="B686" s="222"/>
      <c r="C686" s="222"/>
    </row>
    <row r="687" spans="1:3" s="221" customFormat="1">
      <c r="A687" s="222"/>
      <c r="B687" s="222"/>
      <c r="C687" s="222"/>
    </row>
    <row r="688" spans="1:3" s="221" customFormat="1">
      <c r="A688" s="222"/>
      <c r="B688" s="222"/>
      <c r="C688" s="222"/>
    </row>
    <row r="689" spans="1:3" s="221" customFormat="1">
      <c r="A689" s="222"/>
      <c r="B689" s="222"/>
      <c r="C689" s="222"/>
    </row>
    <row r="690" spans="1:3" s="221" customFormat="1">
      <c r="A690" s="222"/>
      <c r="B690" s="222"/>
      <c r="C690" s="222"/>
    </row>
    <row r="691" spans="1:3" s="221" customFormat="1">
      <c r="A691" s="222"/>
      <c r="B691" s="222"/>
      <c r="C691" s="222"/>
    </row>
    <row r="692" spans="1:3" s="221" customFormat="1">
      <c r="A692" s="222"/>
      <c r="B692" s="222"/>
      <c r="C692" s="222"/>
    </row>
    <row r="693" spans="1:3" s="221" customFormat="1">
      <c r="A693" s="222"/>
      <c r="B693" s="222"/>
      <c r="C693" s="222"/>
    </row>
    <row r="694" spans="1:3" s="221" customFormat="1">
      <c r="A694" s="222"/>
      <c r="B694" s="222"/>
      <c r="C694" s="222"/>
    </row>
    <row r="695" spans="1:3" s="221" customFormat="1">
      <c r="A695" s="222"/>
      <c r="B695" s="222"/>
      <c r="C695" s="222"/>
    </row>
    <row r="696" spans="1:3" s="221" customFormat="1">
      <c r="A696" s="222"/>
      <c r="B696" s="222"/>
      <c r="C696" s="222"/>
    </row>
    <row r="697" spans="1:3" s="221" customFormat="1">
      <c r="A697" s="222"/>
      <c r="B697" s="222"/>
      <c r="C697" s="222"/>
    </row>
    <row r="698" spans="1:3" s="221" customFormat="1">
      <c r="A698" s="222"/>
      <c r="B698" s="222"/>
      <c r="C698" s="222"/>
    </row>
    <row r="699" spans="1:3" s="221" customFormat="1">
      <c r="A699" s="222"/>
      <c r="B699" s="222"/>
      <c r="C699" s="222"/>
    </row>
    <row r="700" spans="1:3" s="221" customFormat="1">
      <c r="A700" s="222"/>
      <c r="B700" s="222"/>
      <c r="C700" s="222"/>
    </row>
    <row r="701" spans="1:3" s="221" customFormat="1">
      <c r="A701" s="222"/>
      <c r="B701" s="222"/>
      <c r="C701" s="222"/>
    </row>
    <row r="702" spans="1:3" s="221" customFormat="1">
      <c r="A702" s="222"/>
      <c r="B702" s="222"/>
      <c r="C702" s="222"/>
    </row>
    <row r="703" spans="1:3" s="221" customFormat="1">
      <c r="A703" s="222"/>
      <c r="B703" s="222"/>
      <c r="C703" s="222"/>
    </row>
    <row r="704" spans="1:3" s="221" customFormat="1">
      <c r="A704" s="222"/>
      <c r="B704" s="222"/>
      <c r="C704" s="222"/>
    </row>
    <row r="705" spans="1:3" s="221" customFormat="1">
      <c r="A705" s="222"/>
      <c r="B705" s="222"/>
      <c r="C705" s="222"/>
    </row>
    <row r="706" spans="1:3" s="221" customFormat="1">
      <c r="A706" s="222"/>
      <c r="B706" s="222"/>
      <c r="C706" s="222"/>
    </row>
    <row r="707" spans="1:3" s="221" customFormat="1">
      <c r="A707" s="222"/>
      <c r="B707" s="222"/>
      <c r="C707" s="222"/>
    </row>
    <row r="708" spans="1:3" s="221" customFormat="1">
      <c r="A708" s="222"/>
      <c r="B708" s="222"/>
      <c r="C708" s="222"/>
    </row>
    <row r="709" spans="1:3" s="221" customFormat="1">
      <c r="A709" s="222"/>
      <c r="B709" s="222"/>
      <c r="C709" s="222"/>
    </row>
    <row r="710" spans="1:3" s="221" customFormat="1">
      <c r="A710" s="222"/>
      <c r="B710" s="222"/>
      <c r="C710" s="222"/>
    </row>
    <row r="711" spans="1:3" s="221" customFormat="1">
      <c r="A711" s="222"/>
      <c r="B711" s="222"/>
      <c r="C711" s="222"/>
    </row>
    <row r="712" spans="1:3" s="221" customFormat="1">
      <c r="A712" s="222"/>
      <c r="B712" s="222"/>
      <c r="C712" s="222"/>
    </row>
    <row r="713" spans="1:3" s="221" customFormat="1">
      <c r="A713" s="222"/>
      <c r="B713" s="222"/>
      <c r="C713" s="222"/>
    </row>
    <row r="714" spans="1:3" s="221" customFormat="1">
      <c r="A714" s="222"/>
      <c r="B714" s="222"/>
      <c r="C714" s="222"/>
    </row>
    <row r="715" spans="1:3" s="221" customFormat="1">
      <c r="A715" s="222"/>
      <c r="B715" s="222"/>
      <c r="C715" s="222"/>
    </row>
    <row r="716" spans="1:3" s="221" customFormat="1">
      <c r="A716" s="222"/>
      <c r="B716" s="222"/>
      <c r="C716" s="222"/>
    </row>
    <row r="717" spans="1:3" s="221" customFormat="1">
      <c r="A717" s="222"/>
      <c r="B717" s="222"/>
      <c r="C717" s="222"/>
    </row>
    <row r="718" spans="1:3" s="221" customFormat="1">
      <c r="A718" s="222"/>
      <c r="B718" s="222"/>
      <c r="C718" s="222"/>
    </row>
    <row r="719" spans="1:3" s="221" customFormat="1">
      <c r="A719" s="222"/>
      <c r="B719" s="222"/>
      <c r="C719" s="222"/>
    </row>
    <row r="720" spans="1:3" s="221" customFormat="1">
      <c r="A720" s="222"/>
      <c r="B720" s="222"/>
      <c r="C720" s="222"/>
    </row>
    <row r="721" spans="1:3" s="221" customFormat="1">
      <c r="A721" s="222"/>
      <c r="B721" s="222"/>
      <c r="C721" s="222"/>
    </row>
    <row r="722" spans="1:3" s="221" customFormat="1">
      <c r="A722" s="222"/>
      <c r="B722" s="222"/>
      <c r="C722" s="222"/>
    </row>
    <row r="723" spans="1:3" s="221" customFormat="1">
      <c r="A723" s="222"/>
      <c r="B723" s="222"/>
      <c r="C723" s="222"/>
    </row>
    <row r="724" spans="1:3" s="221" customFormat="1">
      <c r="A724" s="222"/>
      <c r="B724" s="222"/>
      <c r="C724" s="222"/>
    </row>
    <row r="725" spans="1:3" s="221" customFormat="1">
      <c r="A725" s="222"/>
      <c r="B725" s="222"/>
      <c r="C725" s="222"/>
    </row>
    <row r="726" spans="1:3" s="221" customFormat="1">
      <c r="A726" s="222"/>
      <c r="B726" s="222"/>
      <c r="C726" s="222"/>
    </row>
    <row r="727" spans="1:3" s="221" customFormat="1">
      <c r="A727" s="222"/>
      <c r="B727" s="222"/>
      <c r="C727" s="222"/>
    </row>
    <row r="728" spans="1:3" s="221" customFormat="1">
      <c r="A728" s="222"/>
      <c r="B728" s="222"/>
      <c r="C728" s="222"/>
    </row>
    <row r="729" spans="1:3" s="221" customFormat="1">
      <c r="A729" s="222"/>
      <c r="B729" s="222"/>
      <c r="C729" s="222"/>
    </row>
    <row r="730" spans="1:3" s="221" customFormat="1">
      <c r="A730" s="222"/>
      <c r="B730" s="222"/>
      <c r="C730" s="222"/>
    </row>
    <row r="731" spans="1:3" s="221" customFormat="1">
      <c r="A731" s="222"/>
      <c r="B731" s="222"/>
      <c r="C731" s="222"/>
    </row>
    <row r="732" spans="1:3" s="221" customFormat="1">
      <c r="A732" s="222"/>
      <c r="B732" s="222"/>
      <c r="C732" s="222"/>
    </row>
    <row r="733" spans="1:3" s="221" customFormat="1">
      <c r="A733" s="222"/>
      <c r="B733" s="222"/>
      <c r="C733" s="222"/>
    </row>
    <row r="734" spans="1:3" s="221" customFormat="1">
      <c r="A734" s="222"/>
      <c r="B734" s="222"/>
      <c r="C734" s="222"/>
    </row>
    <row r="735" spans="1:3" s="221" customFormat="1">
      <c r="A735" s="222"/>
      <c r="B735" s="222"/>
      <c r="C735" s="222"/>
    </row>
    <row r="736" spans="1:3" s="221" customFormat="1">
      <c r="A736" s="222"/>
      <c r="B736" s="222"/>
      <c r="C736" s="222"/>
    </row>
    <row r="737" spans="1:3" s="221" customFormat="1">
      <c r="A737" s="222"/>
      <c r="B737" s="222"/>
      <c r="C737" s="222"/>
    </row>
    <row r="738" spans="1:3" s="221" customFormat="1">
      <c r="A738" s="222"/>
      <c r="B738" s="222"/>
      <c r="C738" s="222"/>
    </row>
    <row r="739" spans="1:3" s="221" customFormat="1">
      <c r="A739" s="222"/>
      <c r="B739" s="222"/>
      <c r="C739" s="222"/>
    </row>
    <row r="740" spans="1:3" s="221" customFormat="1">
      <c r="A740" s="222"/>
      <c r="B740" s="222"/>
      <c r="C740" s="222"/>
    </row>
    <row r="741" spans="1:3" s="221" customFormat="1">
      <c r="A741" s="222"/>
      <c r="B741" s="222"/>
      <c r="C741" s="222"/>
    </row>
    <row r="742" spans="1:3" s="221" customFormat="1">
      <c r="A742" s="222"/>
      <c r="B742" s="222"/>
      <c r="C742" s="222"/>
    </row>
    <row r="743" spans="1:3" s="221" customFormat="1">
      <c r="A743" s="222"/>
      <c r="B743" s="222"/>
      <c r="C743" s="222"/>
    </row>
    <row r="744" spans="1:3" s="221" customFormat="1">
      <c r="A744" s="222"/>
      <c r="B744" s="222"/>
      <c r="C744" s="222"/>
    </row>
    <row r="745" spans="1:3" s="221" customFormat="1">
      <c r="A745" s="222"/>
      <c r="B745" s="222"/>
      <c r="C745" s="222"/>
    </row>
    <row r="746" spans="1:3" s="221" customFormat="1">
      <c r="A746" s="222"/>
      <c r="B746" s="222"/>
      <c r="C746" s="222"/>
    </row>
    <row r="747" spans="1:3" s="221" customFormat="1">
      <c r="A747" s="222"/>
      <c r="B747" s="222"/>
      <c r="C747" s="222"/>
    </row>
    <row r="748" spans="1:3" s="221" customFormat="1">
      <c r="A748" s="222"/>
      <c r="B748" s="222"/>
      <c r="C748" s="222"/>
    </row>
    <row r="749" spans="1:3" s="221" customFormat="1">
      <c r="A749" s="222"/>
      <c r="B749" s="222"/>
      <c r="C749" s="222"/>
    </row>
    <row r="750" spans="1:3" s="221" customFormat="1">
      <c r="A750" s="222"/>
      <c r="B750" s="222"/>
      <c r="C750" s="222"/>
    </row>
    <row r="751" spans="1:3" s="221" customFormat="1">
      <c r="A751" s="222"/>
      <c r="B751" s="222"/>
      <c r="C751" s="222"/>
    </row>
    <row r="752" spans="1:3" s="221" customFormat="1">
      <c r="A752" s="222"/>
      <c r="B752" s="222"/>
      <c r="C752" s="222"/>
    </row>
    <row r="753" spans="1:3" s="221" customFormat="1">
      <c r="A753" s="222"/>
      <c r="B753" s="222"/>
      <c r="C753" s="222"/>
    </row>
    <row r="754" spans="1:3" s="221" customFormat="1">
      <c r="A754" s="222"/>
      <c r="B754" s="222"/>
      <c r="C754" s="222"/>
    </row>
    <row r="755" spans="1:3" s="221" customFormat="1">
      <c r="A755" s="222"/>
      <c r="B755" s="222"/>
      <c r="C755" s="222"/>
    </row>
    <row r="756" spans="1:3" s="221" customFormat="1">
      <c r="A756" s="222"/>
      <c r="B756" s="222"/>
      <c r="C756" s="222"/>
    </row>
    <row r="757" spans="1:3" s="221" customFormat="1">
      <c r="A757" s="222"/>
      <c r="B757" s="222"/>
      <c r="C757" s="222"/>
    </row>
    <row r="758" spans="1:3" s="221" customFormat="1">
      <c r="A758" s="222"/>
      <c r="B758" s="222"/>
      <c r="C758" s="222"/>
    </row>
    <row r="759" spans="1:3" s="221" customFormat="1">
      <c r="A759" s="222"/>
      <c r="B759" s="222"/>
      <c r="C759" s="222"/>
    </row>
    <row r="760" spans="1:3" s="221" customFormat="1">
      <c r="A760" s="222"/>
      <c r="B760" s="222"/>
      <c r="C760" s="222"/>
    </row>
    <row r="761" spans="1:3" s="221" customFormat="1">
      <c r="A761" s="222"/>
      <c r="B761" s="222"/>
      <c r="C761" s="222"/>
    </row>
    <row r="762" spans="1:3" s="221" customFormat="1">
      <c r="A762" s="222"/>
      <c r="B762" s="222"/>
      <c r="C762" s="222"/>
    </row>
    <row r="763" spans="1:3" s="221" customFormat="1">
      <c r="A763" s="222"/>
      <c r="B763" s="222"/>
      <c r="C763" s="222"/>
    </row>
    <row r="764" spans="1:3" s="221" customFormat="1">
      <c r="A764" s="222"/>
      <c r="B764" s="222"/>
      <c r="C764" s="222"/>
    </row>
    <row r="765" spans="1:3" s="221" customFormat="1">
      <c r="A765" s="222"/>
      <c r="B765" s="222"/>
      <c r="C765" s="222"/>
    </row>
    <row r="766" spans="1:3" s="221" customFormat="1">
      <c r="A766" s="222"/>
      <c r="B766" s="222"/>
      <c r="C766" s="222"/>
    </row>
    <row r="767" spans="1:3" s="221" customFormat="1">
      <c r="A767" s="222"/>
      <c r="B767" s="222"/>
      <c r="C767" s="222"/>
    </row>
    <row r="768" spans="1:3" s="221" customFormat="1">
      <c r="A768" s="222"/>
      <c r="B768" s="222"/>
      <c r="C768" s="222"/>
    </row>
    <row r="769" spans="1:18" s="221" customFormat="1">
      <c r="A769" s="222"/>
      <c r="B769" s="222"/>
      <c r="C769" s="222"/>
    </row>
    <row r="770" spans="1:18" s="221" customFormat="1">
      <c r="A770" s="222"/>
      <c r="B770" s="222"/>
      <c r="C770" s="222"/>
    </row>
    <row r="771" spans="1:18" s="221" customFormat="1">
      <c r="A771" s="222"/>
      <c r="B771" s="222"/>
      <c r="C771" s="222"/>
    </row>
    <row r="772" spans="1:18" s="221" customFormat="1">
      <c r="A772" s="222"/>
      <c r="B772" s="222"/>
      <c r="C772" s="222"/>
    </row>
    <row r="773" spans="1:18" s="221" customFormat="1">
      <c r="A773" s="222"/>
      <c r="B773" s="222"/>
      <c r="C773" s="222"/>
    </row>
    <row r="774" spans="1:18" s="221" customFormat="1">
      <c r="A774" s="222"/>
      <c r="B774" s="222"/>
      <c r="C774" s="222"/>
    </row>
    <row r="775" spans="1:18" s="221" customFormat="1">
      <c r="A775" s="222"/>
      <c r="B775" s="222"/>
      <c r="C775" s="222"/>
    </row>
    <row r="776" spans="1:18" s="221" customFormat="1">
      <c r="A776" s="222"/>
      <c r="B776" s="222"/>
      <c r="C776" s="222"/>
    </row>
    <row r="777" spans="1:18" s="221" customFormat="1">
      <c r="A777" s="222"/>
      <c r="B777" s="222"/>
      <c r="C777" s="222"/>
      <c r="P777" s="122"/>
      <c r="Q777" s="122"/>
      <c r="R777" s="122"/>
    </row>
  </sheetData>
  <sortState xmlns:xlrd2="http://schemas.microsoft.com/office/spreadsheetml/2017/richdata2" ref="A10:T21">
    <sortCondition ref="G10:G21"/>
  </sortState>
  <mergeCells count="2">
    <mergeCell ref="B8:C8"/>
    <mergeCell ref="H5:L5"/>
  </mergeCells>
  <hyperlinks>
    <hyperlink ref="L1" location="Index!A1" display="Return to Index" xr:uid="{00000000-0004-0000-0400-000000000000}"/>
  </hyperlinks>
  <printOptions horizontalCentered="1"/>
  <pageMargins left="0.25" right="0.25" top="0.5" bottom="0.5" header="0.5" footer="0.5"/>
  <pageSetup scale="80" orientation="landscape" horizontalDpi="1200" verticalDpi="1200" r:id="rId1"/>
  <headerFooter alignWithMargins="0">
    <oddFooter>&amp;L&amp;8Planning &amp; Accountability&amp;R&amp;8&amp;D</oddFooter>
  </headerFooter>
  <rowBreaks count="1" manualBreakCount="1">
    <brk id="24" max="10" man="1"/>
  </rowBreaks>
  <ignoredErrors>
    <ignoredError sqref="F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showGridLines="0" workbookViewId="0">
      <selection activeCell="F3" sqref="F3"/>
    </sheetView>
  </sheetViews>
  <sheetFormatPr defaultRowHeight="12.75"/>
  <cols>
    <col min="1" max="1" width="9.140625" style="197"/>
    <col min="2" max="2" width="9.42578125" style="196" customWidth="1"/>
    <col min="3" max="3" width="7.7109375" style="196" customWidth="1"/>
    <col min="4" max="4" width="46.42578125" style="197" customWidth="1"/>
    <col min="5" max="5" width="16.7109375" style="197" customWidth="1"/>
    <col min="6" max="6" width="17.140625" style="211" customWidth="1"/>
    <col min="7" max="8" width="15.42578125" style="211" customWidth="1"/>
    <col min="9" max="9" width="14.5703125" style="211" customWidth="1"/>
    <col min="10" max="10" width="16.85546875" style="196" customWidth="1"/>
    <col min="11" max="11" width="15.5703125" style="197" customWidth="1"/>
    <col min="12" max="16384" width="9.140625" style="197"/>
  </cols>
  <sheetData>
    <row r="1" spans="1:11" ht="13.5" thickBot="1">
      <c r="F1" s="158" t="s">
        <v>355</v>
      </c>
      <c r="J1" s="258" t="s">
        <v>396</v>
      </c>
    </row>
    <row r="2" spans="1:11">
      <c r="F2" s="159" t="s">
        <v>741</v>
      </c>
    </row>
    <row r="3" spans="1:11">
      <c r="F3" s="158" t="s">
        <v>849</v>
      </c>
    </row>
    <row r="4" spans="1:11">
      <c r="B4" s="198"/>
      <c r="F4" s="158"/>
    </row>
    <row r="5" spans="1:11">
      <c r="C5" s="213" t="s">
        <v>737</v>
      </c>
    </row>
    <row r="6" spans="1:11" ht="29.25" customHeight="1">
      <c r="A6" s="202" t="s">
        <v>851</v>
      </c>
      <c r="B6" s="643" t="s">
        <v>298</v>
      </c>
      <c r="C6" s="200" t="s">
        <v>367</v>
      </c>
      <c r="D6" s="201" t="s">
        <v>348</v>
      </c>
      <c r="E6" s="202" t="s">
        <v>368</v>
      </c>
      <c r="F6" s="212" t="s">
        <v>13</v>
      </c>
      <c r="G6" s="212" t="s">
        <v>369</v>
      </c>
      <c r="H6" s="212" t="s">
        <v>370</v>
      </c>
      <c r="I6" s="212" t="s">
        <v>371</v>
      </c>
      <c r="J6" s="213" t="s">
        <v>372</v>
      </c>
    </row>
    <row r="7" spans="1:11">
      <c r="A7" s="121">
        <v>390</v>
      </c>
      <c r="B7" s="408">
        <v>30</v>
      </c>
      <c r="C7" s="409" t="str">
        <f t="shared" ref="C7:C19" si="0">$C$5</f>
        <v>FY 20</v>
      </c>
      <c r="D7" s="204" t="s">
        <v>373</v>
      </c>
      <c r="E7" s="205">
        <f>SWM!$L$17</f>
        <v>524109323</v>
      </c>
      <c r="F7" s="205">
        <f>SWM!$F$43</f>
        <v>247430973</v>
      </c>
      <c r="G7" s="205">
        <f>SWM!$G$43+SWM!$H$43</f>
        <v>66381914</v>
      </c>
      <c r="H7" s="205">
        <f>SWM!$J$43+SWM!$K$43</f>
        <v>172865672</v>
      </c>
      <c r="I7" s="205">
        <f>SWM!$I$43</f>
        <v>37430764</v>
      </c>
      <c r="J7" s="213" t="str">
        <f t="shared" ref="J7:J19" si="1">IF(SUM(F7:I7)&lt;&gt;E7,"Error", "Balanced")</f>
        <v>Balanced</v>
      </c>
    </row>
    <row r="8" spans="1:11">
      <c r="A8" s="121">
        <v>420</v>
      </c>
      <c r="B8" s="408">
        <v>40</v>
      </c>
      <c r="C8" s="409" t="str">
        <f t="shared" si="0"/>
        <v>FY 20</v>
      </c>
      <c r="D8" s="204" t="s">
        <v>374</v>
      </c>
      <c r="E8" s="206">
        <f>HSSA!$L$17</f>
        <v>195215120</v>
      </c>
      <c r="F8" s="206">
        <f>HSSA!$F$43</f>
        <v>113388240</v>
      </c>
      <c r="G8" s="206">
        <f>HSSA!$G$43+HSSA!$H$43</f>
        <v>21894983</v>
      </c>
      <c r="H8" s="206">
        <f>HSSA!$J$43+HSSA!$K$43</f>
        <v>33009984</v>
      </c>
      <c r="I8" s="206">
        <f>HSSA!$I$43</f>
        <v>26921913</v>
      </c>
      <c r="J8" s="213" t="str">
        <f t="shared" si="1"/>
        <v>Balanced</v>
      </c>
    </row>
    <row r="9" spans="1:11">
      <c r="A9" s="121">
        <v>450</v>
      </c>
      <c r="B9" s="408">
        <v>89</v>
      </c>
      <c r="C9" s="409" t="str">
        <f t="shared" si="0"/>
        <v>FY 20</v>
      </c>
      <c r="D9" s="204" t="s">
        <v>375</v>
      </c>
      <c r="E9" s="206">
        <f>TAMHSC!$L$17</f>
        <v>290798235</v>
      </c>
      <c r="F9" s="206">
        <f>TAMHSC!$F$43</f>
        <v>199841932</v>
      </c>
      <c r="G9" s="206">
        <f>TAMHSC!$G$43+TAMHSC!$H$43</f>
        <v>24147473</v>
      </c>
      <c r="H9" s="206">
        <f>TAMHSC!$J$43+TAMHSC!$K$43</f>
        <v>55458108</v>
      </c>
      <c r="I9" s="206">
        <f>TAMHSC!$I$43</f>
        <v>11350722</v>
      </c>
      <c r="J9" s="213" t="str">
        <f t="shared" si="1"/>
        <v>Balanced</v>
      </c>
    </row>
    <row r="10" spans="1:11">
      <c r="A10" s="121">
        <v>460</v>
      </c>
      <c r="B10" s="408">
        <v>130</v>
      </c>
      <c r="C10" s="409" t="str">
        <f t="shared" si="0"/>
        <v>FY 20</v>
      </c>
      <c r="D10" s="204" t="s">
        <v>376</v>
      </c>
      <c r="E10" s="206">
        <f>UNTHSC1!$L$17</f>
        <v>45170308</v>
      </c>
      <c r="F10" s="206">
        <f>UNTHSC1!$F$43</f>
        <v>25917307</v>
      </c>
      <c r="G10" s="206">
        <f>UNTHSC1!$G$43+UNTHSC1!$H$43</f>
        <v>10622475</v>
      </c>
      <c r="H10" s="206">
        <f>UNTHSC1!$J$43+UNTHSC1!$K$43</f>
        <v>4517479</v>
      </c>
      <c r="I10" s="206">
        <f>UNTHSC1!$I$43</f>
        <v>4113047</v>
      </c>
      <c r="J10" s="213" t="str">
        <f t="shared" si="1"/>
        <v>Balanced</v>
      </c>
      <c r="K10" s="198"/>
    </row>
    <row r="11" spans="1:11">
      <c r="A11" s="121">
        <v>470</v>
      </c>
      <c r="B11" s="408">
        <v>412</v>
      </c>
      <c r="C11" s="409" t="str">
        <f t="shared" si="0"/>
        <v>FY 20</v>
      </c>
      <c r="D11" s="204" t="s">
        <v>378</v>
      </c>
      <c r="E11" s="206">
        <f>TTUHSC!$L$17</f>
        <v>44091705</v>
      </c>
      <c r="F11" s="206">
        <f>TTUHSC!$F$43</f>
        <v>13043472</v>
      </c>
      <c r="G11" s="206">
        <f>TTUHSC!$G$43+TTUHSC!$H$43</f>
        <v>18302171</v>
      </c>
      <c r="H11" s="206">
        <f>TTUHSC!$J$43+TTUHSC!$K$43</f>
        <v>4130345</v>
      </c>
      <c r="I11" s="206">
        <f>TTUHSC!$I$43</f>
        <v>8615717</v>
      </c>
      <c r="J11" s="213" t="str">
        <f t="shared" si="1"/>
        <v>Balanced</v>
      </c>
    </row>
    <row r="12" spans="1:11">
      <c r="A12" s="121">
        <v>480</v>
      </c>
      <c r="B12" s="343">
        <v>862</v>
      </c>
      <c r="C12" s="409" t="str">
        <f t="shared" si="0"/>
        <v>FY 20</v>
      </c>
      <c r="D12" s="204" t="s">
        <v>597</v>
      </c>
      <c r="E12" s="206">
        <f>TTUHSCEP!$L$17</f>
        <v>10246673</v>
      </c>
      <c r="F12" s="206">
        <f>TTUHSCEP!$F$43</f>
        <v>1702603</v>
      </c>
      <c r="G12" s="206">
        <f>TTUHSCEP!$G$43+TTUHSCEP!$H$43</f>
        <v>6499212</v>
      </c>
      <c r="H12" s="206">
        <f>TTUHSCEP!$J$43+TTUHSCEP!$K$43</f>
        <v>575084</v>
      </c>
      <c r="I12" s="206">
        <f>TTUHSCEP!$I$43</f>
        <v>1469774</v>
      </c>
      <c r="J12" s="213" t="str">
        <f t="shared" si="1"/>
        <v>Balanced</v>
      </c>
    </row>
    <row r="13" spans="1:11">
      <c r="A13" s="121">
        <v>410</v>
      </c>
      <c r="B13" s="408">
        <v>11618</v>
      </c>
      <c r="C13" s="409" t="str">
        <f t="shared" si="0"/>
        <v>FY 20</v>
      </c>
      <c r="D13" s="204" t="s">
        <v>379</v>
      </c>
      <c r="E13" s="206">
        <f>HSH!$L$17</f>
        <v>253142796</v>
      </c>
      <c r="F13" s="206">
        <f>HSH!$F$43</f>
        <v>133623840</v>
      </c>
      <c r="G13" s="206">
        <f>HSH!$G$43+HSH!$H$43</f>
        <v>39093550</v>
      </c>
      <c r="H13" s="206">
        <f>HSH!$J$43+HSH!$K$43</f>
        <v>54121876</v>
      </c>
      <c r="I13" s="206">
        <f>HSH!$I$43</f>
        <v>26303530</v>
      </c>
      <c r="J13" s="213" t="str">
        <f t="shared" si="1"/>
        <v>Balanced</v>
      </c>
    </row>
    <row r="14" spans="1:11" ht="12" customHeight="1">
      <c r="A14" s="121">
        <v>430</v>
      </c>
      <c r="B14" s="408">
        <v>25554</v>
      </c>
      <c r="C14" s="409" t="str">
        <f t="shared" si="0"/>
        <v>FY 20</v>
      </c>
      <c r="D14" s="204" t="s">
        <v>380</v>
      </c>
      <c r="E14" s="206">
        <f>MDA!$L$17</f>
        <v>967676566</v>
      </c>
      <c r="F14" s="206">
        <f>MDA!$F$43</f>
        <v>186488139</v>
      </c>
      <c r="G14" s="206">
        <f>MDA!$G$43+MDA!$H$43</f>
        <v>291618614</v>
      </c>
      <c r="H14" s="206">
        <f>MDA!$J$43+MDA!$K$43</f>
        <v>363284822</v>
      </c>
      <c r="I14" s="206">
        <f>MDA!$I$43</f>
        <v>126284991</v>
      </c>
      <c r="J14" s="213" t="str">
        <f t="shared" si="1"/>
        <v>Balanced</v>
      </c>
    </row>
    <row r="15" spans="1:11">
      <c r="A15" s="121">
        <v>440</v>
      </c>
      <c r="B15" s="408">
        <v>42439</v>
      </c>
      <c r="C15" s="409" t="str">
        <f t="shared" si="0"/>
        <v>FY 20</v>
      </c>
      <c r="D15" s="204" t="s">
        <v>377</v>
      </c>
      <c r="E15" s="206">
        <f>THC!$L$17</f>
        <v>21264915</v>
      </c>
      <c r="F15" s="206">
        <f>THC!$F$43</f>
        <v>7732035</v>
      </c>
      <c r="G15" s="206">
        <f>THC!$G$43+THC!$H$43</f>
        <v>4021846</v>
      </c>
      <c r="H15" s="206">
        <f>THC!$J$43+THC!$K$43</f>
        <v>3929670</v>
      </c>
      <c r="I15" s="206">
        <f>THC!$I$43</f>
        <v>5581364</v>
      </c>
      <c r="J15" s="213" t="str">
        <f t="shared" si="1"/>
        <v>Balanced</v>
      </c>
    </row>
    <row r="16" spans="1:11">
      <c r="A16" s="121">
        <v>400</v>
      </c>
      <c r="B16" s="408">
        <v>104952</v>
      </c>
      <c r="C16" s="409" t="str">
        <f t="shared" si="0"/>
        <v>FY 20</v>
      </c>
      <c r="D16" s="204" t="s">
        <v>381</v>
      </c>
      <c r="E16" s="206">
        <f>MBG!$L$17</f>
        <v>152611603</v>
      </c>
      <c r="F16" s="206">
        <f>MBG!$F$43</f>
        <v>113964401</v>
      </c>
      <c r="G16" s="206">
        <f>MBG!$G$43+MBG!$H$43</f>
        <v>7302410</v>
      </c>
      <c r="H16" s="206">
        <f>MBG!$J$43+MBG!$K$43</f>
        <v>14646512</v>
      </c>
      <c r="I16" s="206">
        <f>MBG!$I$43</f>
        <v>16698280</v>
      </c>
      <c r="J16" s="213" t="str">
        <f t="shared" si="1"/>
        <v>Balanced</v>
      </c>
    </row>
    <row r="17" spans="1:10">
      <c r="A17" s="121">
        <v>500</v>
      </c>
      <c r="B17" s="343">
        <v>203599</v>
      </c>
      <c r="C17" s="409" t="str">
        <f t="shared" si="0"/>
        <v>FY 20</v>
      </c>
      <c r="D17" s="204" t="s">
        <v>598</v>
      </c>
      <c r="E17" s="206">
        <f>RGVM!$L$17</f>
        <v>22605280</v>
      </c>
      <c r="F17" s="206">
        <f>RGVM!$F$43</f>
        <v>5052000</v>
      </c>
      <c r="G17" s="206">
        <f>RGVM!$G$43+RGVM!$H$43</f>
        <v>4587817</v>
      </c>
      <c r="H17" s="206">
        <f>RGVM!$J$43+RGVM!$K$43</f>
        <v>7470904</v>
      </c>
      <c r="I17" s="206">
        <f>RGVM!$I$43</f>
        <v>5494559</v>
      </c>
      <c r="J17" s="213" t="str">
        <f t="shared" si="1"/>
        <v>Balanced</v>
      </c>
    </row>
    <row r="18" spans="1:10">
      <c r="A18" s="121">
        <v>510</v>
      </c>
      <c r="B18" s="343">
        <v>203658</v>
      </c>
      <c r="C18" s="409" t="str">
        <f t="shared" si="0"/>
        <v>FY 20</v>
      </c>
      <c r="D18" s="204" t="s">
        <v>593</v>
      </c>
      <c r="E18" s="206">
        <f>AUSM!$L$17</f>
        <v>35698490</v>
      </c>
      <c r="F18" s="206">
        <f>AUSM!$F$43</f>
        <v>8385526</v>
      </c>
      <c r="G18" s="206">
        <f>AUSM!$G$43+AUSM!$H$43</f>
        <v>2590534</v>
      </c>
      <c r="H18" s="206">
        <f>AUSM!$J$43+AUSM!$K$43</f>
        <v>10578798</v>
      </c>
      <c r="I18" s="206">
        <f>AUSM!$I$43</f>
        <v>14143632</v>
      </c>
      <c r="J18" s="213" t="str">
        <f t="shared" si="1"/>
        <v>Balanced</v>
      </c>
    </row>
    <row r="19" spans="1:10">
      <c r="A19" s="121">
        <v>520</v>
      </c>
      <c r="B19" s="495">
        <v>203652</v>
      </c>
      <c r="C19" s="409" t="str">
        <f t="shared" si="0"/>
        <v>FY 20</v>
      </c>
      <c r="D19" s="162" t="str">
        <f>UHM!$B$1</f>
        <v>University of Houston Medical School (M)</v>
      </c>
      <c r="E19" s="206">
        <f>UHM!$L$17</f>
        <v>222907</v>
      </c>
      <c r="F19" s="206">
        <f>UHM!$F$43</f>
        <v>98754</v>
      </c>
      <c r="G19" s="206">
        <f>UHM!$G$43+UHM!$H$43</f>
        <v>109431</v>
      </c>
      <c r="H19" s="206">
        <f>UHM!$J$43+UHM!$K$43</f>
        <v>10566</v>
      </c>
      <c r="I19" s="206">
        <f>UHM!$I$43</f>
        <v>4156</v>
      </c>
      <c r="J19" s="213" t="str">
        <f t="shared" si="1"/>
        <v>Balanced</v>
      </c>
    </row>
    <row r="20" spans="1:10">
      <c r="B20" s="343"/>
      <c r="C20" s="409"/>
      <c r="D20" s="204"/>
      <c r="E20" s="206"/>
      <c r="F20" s="206"/>
      <c r="G20" s="206"/>
      <c r="H20" s="206"/>
      <c r="I20" s="206"/>
      <c r="J20" s="213"/>
    </row>
    <row r="21" spans="1:10">
      <c r="B21" s="343"/>
      <c r="C21" s="409"/>
      <c r="D21" s="204"/>
      <c r="E21" s="206"/>
      <c r="F21" s="206"/>
      <c r="G21" s="206"/>
      <c r="H21" s="206"/>
      <c r="I21" s="206"/>
      <c r="J21" s="213"/>
    </row>
    <row r="22" spans="1:10">
      <c r="B22" s="343"/>
      <c r="C22" s="409"/>
      <c r="D22" s="204"/>
      <c r="E22" s="206"/>
      <c r="F22" s="206"/>
      <c r="G22" s="206"/>
      <c r="H22" s="206"/>
      <c r="I22" s="206"/>
      <c r="J22" s="213"/>
    </row>
    <row r="23" spans="1:10" ht="13.5" thickBot="1">
      <c r="D23" s="207" t="s">
        <v>19</v>
      </c>
      <c r="E23" s="208">
        <f>SUM(E7:E22)</f>
        <v>2562853921</v>
      </c>
      <c r="F23" s="208">
        <f>SUM(F7:F22)</f>
        <v>1056669222</v>
      </c>
      <c r="G23" s="208">
        <f>SUM(G7:G22)</f>
        <v>497172430</v>
      </c>
      <c r="H23" s="208">
        <f>SUM(H7:H22)</f>
        <v>724599820</v>
      </c>
      <c r="I23" s="208">
        <f>SUM(I7:I22)</f>
        <v>284412449</v>
      </c>
      <c r="J23" s="213" t="str">
        <f t="shared" ref="J23" si="2">IF(SUM(F23:I23)&lt;&gt;E23,"Error", "Balanced")</f>
        <v>Balanced</v>
      </c>
    </row>
    <row r="24" spans="1:10" ht="13.5" thickTop="1">
      <c r="D24" s="209">
        <f>COUNTA(D7:D22)</f>
        <v>13</v>
      </c>
      <c r="F24" s="214"/>
      <c r="G24" s="214"/>
      <c r="H24" s="214"/>
      <c r="I24" s="214"/>
    </row>
    <row r="26" spans="1:10">
      <c r="D26" s="198"/>
      <c r="F26" s="215"/>
      <c r="G26" s="215"/>
      <c r="H26" s="215"/>
      <c r="I26" s="215"/>
    </row>
    <row r="28" spans="1:10">
      <c r="E28" s="196" t="str">
        <f>IF(E23&lt;&gt;Summary!$L$472,"Error","Balanced")</f>
        <v>Balanced</v>
      </c>
      <c r="F28" s="196" t="str">
        <f>IF(F23&lt;&gt;Summary!$F$472,"Error","Balanced")</f>
        <v>Balanced</v>
      </c>
      <c r="G28" s="196" t="str">
        <f>IF(G23&lt;&gt;(Summary!$G$472+Summary!$H$472),"Error","Balanced")</f>
        <v>Balanced</v>
      </c>
      <c r="H28" s="196" t="str">
        <f>IF(H23&lt;&gt;(Summary!$J$472+Summary!$K$472),"Error","Balanced")</f>
        <v>Balanced</v>
      </c>
      <c r="I28" s="196" t="str">
        <f>IF(I23&lt;&gt;Summary!$I$472,"Error","Balanced")</f>
        <v>Balanced</v>
      </c>
    </row>
    <row r="29" spans="1:10">
      <c r="E29" s="210"/>
    </row>
    <row r="30" spans="1:10">
      <c r="E30" s="206"/>
      <c r="F30" s="206"/>
      <c r="G30" s="206"/>
      <c r="H30" s="206"/>
      <c r="I30" s="206"/>
    </row>
    <row r="31" spans="1:10">
      <c r="E31" s="669" t="s">
        <v>572</v>
      </c>
    </row>
    <row r="32" spans="1:10">
      <c r="E32" s="670"/>
      <c r="F32" s="205"/>
    </row>
    <row r="33" spans="4:10">
      <c r="E33" s="670"/>
    </row>
    <row r="34" spans="4:10">
      <c r="E34" s="670"/>
    </row>
    <row r="35" spans="4:10">
      <c r="E35" s="670"/>
      <c r="F35" s="216"/>
      <c r="G35" s="216"/>
      <c r="H35" s="216"/>
      <c r="I35" s="216"/>
    </row>
    <row r="36" spans="4:10">
      <c r="E36" s="671"/>
    </row>
    <row r="38" spans="4:10">
      <c r="E38" s="197" t="s">
        <v>850</v>
      </c>
    </row>
    <row r="42" spans="4:10" ht="13.5" thickBot="1">
      <c r="D42" s="198" t="s">
        <v>848</v>
      </c>
      <c r="E42" s="208">
        <v>2562853921</v>
      </c>
      <c r="F42" s="208">
        <v>1056669222</v>
      </c>
      <c r="G42" s="208">
        <v>497172430</v>
      </c>
      <c r="H42" s="208">
        <v>724599820</v>
      </c>
      <c r="I42" s="208">
        <v>284412449</v>
      </c>
      <c r="J42" s="196" t="s">
        <v>543</v>
      </c>
    </row>
    <row r="43" spans="4:10" ht="13.5" thickTop="1"/>
    <row r="44" spans="4:10">
      <c r="E44" s="210">
        <f>E42-E23</f>
        <v>0</v>
      </c>
      <c r="F44" s="210">
        <f t="shared" ref="F44:I44" si="3">F42-F23</f>
        <v>0</v>
      </c>
      <c r="G44" s="210">
        <f t="shared" si="3"/>
        <v>0</v>
      </c>
      <c r="H44" s="210">
        <f t="shared" si="3"/>
        <v>0</v>
      </c>
      <c r="I44" s="210">
        <f t="shared" si="3"/>
        <v>0</v>
      </c>
    </row>
  </sheetData>
  <sortState xmlns:xlrd2="http://schemas.microsoft.com/office/spreadsheetml/2017/richdata2" ref="A7:K18">
    <sortCondition ref="B7:B18"/>
  </sortState>
  <mergeCells count="1">
    <mergeCell ref="E31:E36"/>
  </mergeCells>
  <hyperlinks>
    <hyperlink ref="J1" location="Index!A1" display="Return to Index" xr:uid="{00000000-0004-0000-0500-000000000000}"/>
  </hyperlink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J59"/>
  <sheetViews>
    <sheetView showGridLines="0" workbookViewId="0">
      <selection activeCell="F29" sqref="F29"/>
    </sheetView>
  </sheetViews>
  <sheetFormatPr defaultRowHeight="12.75"/>
  <cols>
    <col min="2" max="2" width="7.28515625" style="135" customWidth="1"/>
    <col min="3" max="3" width="51.85546875" customWidth="1"/>
    <col min="4" max="4" width="19.85546875" customWidth="1"/>
    <col min="5" max="5" width="16.85546875" customWidth="1"/>
    <col min="6" max="6" width="19.42578125" customWidth="1"/>
    <col min="7" max="7" width="20.5703125" customWidth="1"/>
    <col min="8" max="8" width="19.7109375" customWidth="1"/>
    <col min="10" max="10" width="13.42578125" customWidth="1"/>
    <col min="11" max="11" width="3.5703125" customWidth="1"/>
  </cols>
  <sheetData>
    <row r="1" spans="1:10" ht="13.5" thickBot="1">
      <c r="E1" s="158" t="s">
        <v>355</v>
      </c>
      <c r="J1" s="258" t="s">
        <v>396</v>
      </c>
    </row>
    <row r="2" spans="1:10" ht="13.5" customHeight="1">
      <c r="E2" s="158" t="s">
        <v>742</v>
      </c>
    </row>
    <row r="3" spans="1:10" ht="13.5" customHeight="1">
      <c r="E3" s="158" t="s">
        <v>843</v>
      </c>
    </row>
    <row r="4" spans="1:10" ht="13.5" customHeight="1">
      <c r="E4" s="158"/>
      <c r="J4" t="s">
        <v>730</v>
      </c>
    </row>
    <row r="5" spans="1:10" ht="30" customHeight="1">
      <c r="D5" s="672" t="s">
        <v>14</v>
      </c>
      <c r="E5" s="673"/>
      <c r="F5" s="674" t="s">
        <v>15</v>
      </c>
      <c r="G5" s="675"/>
      <c r="H5" s="519"/>
    </row>
    <row r="6" spans="1:10" s="377" customFormat="1" ht="39.75" customHeight="1">
      <c r="A6" s="375" t="s">
        <v>394</v>
      </c>
      <c r="B6" s="375"/>
      <c r="C6" s="375" t="s">
        <v>509</v>
      </c>
      <c r="D6" s="520" t="s">
        <v>21</v>
      </c>
      <c r="E6" s="521" t="s">
        <v>26</v>
      </c>
      <c r="F6" s="520" t="s">
        <v>21</v>
      </c>
      <c r="G6" s="521" t="s">
        <v>26</v>
      </c>
      <c r="H6" s="522" t="s">
        <v>19</v>
      </c>
    </row>
    <row r="7" spans="1:10" ht="14.25">
      <c r="A7" s="408">
        <v>30</v>
      </c>
      <c r="B7" s="204" t="str">
        <f>SWM!$B$1</f>
        <v>The University of Texas Southwestern Medical Center</v>
      </c>
      <c r="C7" s="378"/>
      <c r="D7" s="523">
        <f>SWM!$G$23</f>
        <v>10945452</v>
      </c>
      <c r="E7" s="523">
        <f>SWM!$G$28</f>
        <v>3021527</v>
      </c>
      <c r="F7" s="523">
        <f>SWM!$H$23</f>
        <v>20749607</v>
      </c>
      <c r="G7" s="523">
        <f>SWM!$H$28</f>
        <v>25857481</v>
      </c>
      <c r="H7" s="379">
        <f>SUM(D7:G7)</f>
        <v>60574067</v>
      </c>
      <c r="J7" s="524" t="str">
        <f>IF($H7&lt;&gt;SWM!$H$67,"Error","")</f>
        <v/>
      </c>
    </row>
    <row r="8" spans="1:10" ht="14.25">
      <c r="A8" s="408">
        <v>104952</v>
      </c>
      <c r="B8" s="204" t="str">
        <f>MBG!$B$1</f>
        <v>The University of Texas Medical Branch at Galveston</v>
      </c>
      <c r="C8" s="378"/>
      <c r="D8" s="525">
        <f>MBG!$G$23</f>
        <v>336861</v>
      </c>
      <c r="E8" s="525">
        <f>MBG!$G$28</f>
        <v>306367</v>
      </c>
      <c r="F8" s="526">
        <f>MBG!$H$23</f>
        <v>3201539</v>
      </c>
      <c r="G8" s="526">
        <f>MBG!$H$28</f>
        <v>3457643</v>
      </c>
      <c r="H8" s="526">
        <f t="shared" ref="H8:H16" si="0">SUM(D8:G8)</f>
        <v>7302410</v>
      </c>
      <c r="J8" s="524" t="str">
        <f>IF($H8&lt;&gt;MBG!$H$67,"Error","")</f>
        <v/>
      </c>
    </row>
    <row r="9" spans="1:10" ht="14.25">
      <c r="A9" s="408">
        <v>11618</v>
      </c>
      <c r="B9" s="204" t="str">
        <f>HSH!$B$1</f>
        <v>The University of Texas Health Science Center at Houston</v>
      </c>
      <c r="C9" s="378"/>
      <c r="D9" s="525">
        <f>HSH!$G$23</f>
        <v>0</v>
      </c>
      <c r="E9" s="525">
        <f>HSH!$G$28</f>
        <v>21644572</v>
      </c>
      <c r="F9" s="526">
        <f>HSH!$H$23</f>
        <v>5920937</v>
      </c>
      <c r="G9" s="526">
        <f>HSH!$H$28</f>
        <v>11528041</v>
      </c>
      <c r="H9" s="526">
        <f t="shared" si="0"/>
        <v>39093550</v>
      </c>
      <c r="J9" s="524" t="str">
        <f>IF($H9&lt;&gt;HSH!$H$67,"Error","")</f>
        <v/>
      </c>
    </row>
    <row r="10" spans="1:10" ht="14.25">
      <c r="A10" s="408">
        <v>40</v>
      </c>
      <c r="B10" s="204" t="str">
        <f>HSSA!$B$1</f>
        <v>The University of Texas Health Science Center at San Antonio</v>
      </c>
      <c r="C10" s="378"/>
      <c r="D10" s="525">
        <f>HSSA!$G$23</f>
        <v>0</v>
      </c>
      <c r="E10" s="525">
        <f>HSSA!$G$28</f>
        <v>14526247</v>
      </c>
      <c r="F10" s="526">
        <f>HSSA!$H$23</f>
        <v>0</v>
      </c>
      <c r="G10" s="526">
        <f>HSSA!$H$28</f>
        <v>7368736</v>
      </c>
      <c r="H10" s="526">
        <f t="shared" si="0"/>
        <v>21894983</v>
      </c>
      <c r="J10" s="524" t="str">
        <f>IF($H10&lt;&gt;HSSA!$H$67,"Error","")</f>
        <v/>
      </c>
    </row>
    <row r="11" spans="1:10" ht="14.25">
      <c r="A11" s="408">
        <v>25554</v>
      </c>
      <c r="B11" s="204" t="str">
        <f>MDA!$B$1</f>
        <v>The University of Texas M.D. Anderson Cancer Center</v>
      </c>
      <c r="C11" s="378"/>
      <c r="D11" s="525">
        <f>MDA!$G$23</f>
        <v>48337642</v>
      </c>
      <c r="E11" s="525">
        <f>MDA!$G$28</f>
        <v>183568115</v>
      </c>
      <c r="F11" s="526">
        <f>MDA!$H$23</f>
        <v>20211441</v>
      </c>
      <c r="G11" s="526">
        <f>MDA!$H$28</f>
        <v>19157765</v>
      </c>
      <c r="H11" s="526">
        <f t="shared" si="0"/>
        <v>271274963</v>
      </c>
      <c r="J11" s="524" t="str">
        <f>IF($H11&lt;&gt;MDA!$H$67,"Error","")</f>
        <v/>
      </c>
    </row>
    <row r="12" spans="1:10" ht="14.25">
      <c r="A12" s="408">
        <v>404</v>
      </c>
      <c r="B12" s="204" t="str">
        <f>THC!$B$1</f>
        <v>The University of Texas Health Science Center at Tyler</v>
      </c>
      <c r="C12" s="378"/>
      <c r="D12" s="525">
        <f>THC!$G$23</f>
        <v>0</v>
      </c>
      <c r="E12" s="525">
        <f>THC!$G$28</f>
        <v>1639412</v>
      </c>
      <c r="F12" s="526">
        <f>THC!$H$23</f>
        <v>0</v>
      </c>
      <c r="G12" s="526">
        <f>THC!$H$28</f>
        <v>2382434</v>
      </c>
      <c r="H12" s="526">
        <f t="shared" si="0"/>
        <v>4021846</v>
      </c>
      <c r="J12" s="524" t="str">
        <f>IF($H12&lt;&gt;THC!$H$67,"Error","")</f>
        <v/>
      </c>
    </row>
    <row r="13" spans="1:10" ht="14.25">
      <c r="A13" s="408">
        <v>89</v>
      </c>
      <c r="B13" s="204" t="str">
        <f>TAMHSC!$B$1</f>
        <v>Texas A&amp;M University System Health Science Center</v>
      </c>
      <c r="C13" s="378"/>
      <c r="D13" s="525">
        <f>TAMHSC!$G$23</f>
        <v>1541599</v>
      </c>
      <c r="E13" s="525">
        <f>TAMHSC!$G$28</f>
        <v>15086148</v>
      </c>
      <c r="F13" s="526">
        <f>TAMHSC!$H$23</f>
        <v>2038709</v>
      </c>
      <c r="G13" s="526">
        <f>TAMHSC!$H$28</f>
        <v>4475230</v>
      </c>
      <c r="H13" s="526">
        <f t="shared" si="0"/>
        <v>23141686</v>
      </c>
      <c r="J13" s="524" t="str">
        <f>IF($H13&lt;&gt;TAMHSC!$H$67,"Error","")</f>
        <v/>
      </c>
    </row>
    <row r="14" spans="1:10" ht="14.25">
      <c r="A14" s="408">
        <v>130</v>
      </c>
      <c r="B14" s="204" t="str">
        <f>UNTHSC1!$B$1</f>
        <v>University of North Texas Health Science Center at Fort Worth (Less PM)</v>
      </c>
      <c r="C14" s="378"/>
      <c r="D14" s="525">
        <f>UNTHSC1!$G$23</f>
        <v>6243228</v>
      </c>
      <c r="E14" s="525">
        <f>UNTHSC1!$G$28</f>
        <v>3909661</v>
      </c>
      <c r="F14" s="526">
        <f>UNTHSC1!$H$23</f>
        <v>381557</v>
      </c>
      <c r="G14" s="526">
        <f>UNTHSC1!$H$28</f>
        <v>88029</v>
      </c>
      <c r="H14" s="526">
        <f t="shared" si="0"/>
        <v>10622475</v>
      </c>
      <c r="J14" s="524" t="str">
        <f>IF($H14&lt;&gt;UNTHSC1!$H$67,"Error","")</f>
        <v/>
      </c>
    </row>
    <row r="15" spans="1:10" ht="14.25">
      <c r="A15" s="408">
        <v>412</v>
      </c>
      <c r="B15" s="204" t="str">
        <f>TTUHSC!$B$1</f>
        <v>Texas Tech University Health Sciences Center</v>
      </c>
      <c r="C15" s="378"/>
      <c r="D15" s="525">
        <f>TTUHSC!$G$23</f>
        <v>6906785</v>
      </c>
      <c r="E15" s="525">
        <f>TTUHSC!$G$28</f>
        <v>7338629</v>
      </c>
      <c r="F15" s="526">
        <f>TTUHSC!$H$23</f>
        <v>1462170</v>
      </c>
      <c r="G15" s="526">
        <f>TTUHSC!$H$28</f>
        <v>1874122</v>
      </c>
      <c r="H15" s="526">
        <f t="shared" si="0"/>
        <v>17581706</v>
      </c>
      <c r="J15" s="524" t="str">
        <f>IF($H15&lt;&gt;TTUHSC!$H$67,"Error","")</f>
        <v/>
      </c>
    </row>
    <row r="16" spans="1:10" ht="14.25">
      <c r="A16" s="408">
        <v>862</v>
      </c>
      <c r="B16" s="204" t="str">
        <f>TTUHSCEP!$B$1</f>
        <v>Texas Tech University Health Sciences Center at El Paso</v>
      </c>
      <c r="C16" s="378"/>
      <c r="D16" s="525">
        <f>TTUHSCEP!$G$23</f>
        <v>619022</v>
      </c>
      <c r="E16" s="525">
        <f>TTUHSCEP!$G$28</f>
        <v>2898531</v>
      </c>
      <c r="F16" s="526">
        <f>TTUHSCEP!$H$23</f>
        <v>511102</v>
      </c>
      <c r="G16" s="526">
        <f>TTUHSCEP!$H$28</f>
        <v>2421333</v>
      </c>
      <c r="H16" s="526">
        <f t="shared" si="0"/>
        <v>6449988</v>
      </c>
      <c r="J16" s="524" t="str">
        <f>IF($H16&lt;&gt;TTUHSCEP!$H$67,"Error","")</f>
        <v/>
      </c>
    </row>
    <row r="17" spans="1:10" ht="14.25">
      <c r="A17" s="343">
        <v>203599</v>
      </c>
      <c r="B17" s="162" t="str">
        <f>RGVM!$B$1</f>
        <v>The University of Texas Rio Grande Valley Medical School (M)</v>
      </c>
      <c r="C17" s="378"/>
      <c r="D17" s="525">
        <f>RGVM!$G$23</f>
        <v>0</v>
      </c>
      <c r="E17" s="525">
        <f>RGVM!$G$28</f>
        <v>4182166</v>
      </c>
      <c r="F17" s="526">
        <f>RGVM!$H$23</f>
        <v>0</v>
      </c>
      <c r="G17" s="526">
        <f>RGVM!$H$28</f>
        <v>405651</v>
      </c>
      <c r="H17" s="526">
        <f t="shared" ref="H17" si="1">SUM(D17:G17)</f>
        <v>4587817</v>
      </c>
      <c r="J17" s="524" t="str">
        <f>IF($H17&lt;&gt;RGVM!$H$67,"Error","")</f>
        <v/>
      </c>
    </row>
    <row r="18" spans="1:10" ht="14.25">
      <c r="A18" s="343">
        <v>203658</v>
      </c>
      <c r="B18" s="162" t="str">
        <f>AUSM!$B$1</f>
        <v>The University of Texas at Austin Medical School (M)</v>
      </c>
      <c r="C18" s="378"/>
      <c r="D18" s="525">
        <f>AUSM!$G$23</f>
        <v>0</v>
      </c>
      <c r="E18" s="525">
        <f>AUSM!$G$28</f>
        <v>75000</v>
      </c>
      <c r="F18" s="526">
        <f>AUSM!$H$23</f>
        <v>0</v>
      </c>
      <c r="G18" s="526">
        <f>AUSM!$H$28</f>
        <v>2515534</v>
      </c>
      <c r="H18" s="526">
        <f>SUM(D18:G18)</f>
        <v>2590534</v>
      </c>
      <c r="J18" s="524" t="str">
        <f>IF($H18&lt;&gt;AUSM!$H$67,"Error","")</f>
        <v/>
      </c>
    </row>
    <row r="19" spans="1:10" ht="14.25">
      <c r="A19" s="343">
        <v>203652</v>
      </c>
      <c r="B19" s="162" t="str">
        <f>UHM!$B$1</f>
        <v>University of Houston Medical School (M)</v>
      </c>
      <c r="C19" s="378"/>
      <c r="D19" s="525">
        <f>UHM!$G$23</f>
        <v>0</v>
      </c>
      <c r="E19" s="525">
        <f>UHM!$G$28</f>
        <v>109431</v>
      </c>
      <c r="F19" s="526">
        <f>UHM!$H$23</f>
        <v>0</v>
      </c>
      <c r="G19" s="526">
        <f>UHM!$H$28</f>
        <v>0</v>
      </c>
      <c r="H19" s="526">
        <f t="shared" ref="H19:H21" si="2">SUM(D19:G19)</f>
        <v>109431</v>
      </c>
      <c r="J19" s="524" t="str">
        <f>IF($H19&lt;&gt;UHM!$H$67,"Error","")</f>
        <v/>
      </c>
    </row>
    <row r="20" spans="1:10" ht="14.25">
      <c r="A20" s="343">
        <v>103606</v>
      </c>
      <c r="B20" s="162" t="str">
        <f>SHMNF!$B$1</f>
        <v>Sam Houston State University Medical School (Non-Formula)</v>
      </c>
      <c r="C20" s="378"/>
      <c r="D20" s="525">
        <f>SHMNF!$G$23</f>
        <v>0</v>
      </c>
      <c r="E20" s="525">
        <f>SHMNF!$G$28</f>
        <v>0</v>
      </c>
      <c r="F20" s="526">
        <f>SHMNF!$H$23</f>
        <v>0</v>
      </c>
      <c r="G20" s="526">
        <f>SHMNF!$H$28</f>
        <v>0</v>
      </c>
      <c r="H20" s="526">
        <f t="shared" si="2"/>
        <v>0</v>
      </c>
      <c r="J20" s="524" t="str">
        <f>IF($H20&lt;&gt;SHMNF!$H$67,"Error","")</f>
        <v/>
      </c>
    </row>
    <row r="21" spans="1:10" ht="14.25">
      <c r="A21" s="343">
        <v>100130</v>
      </c>
      <c r="B21" s="162" t="str">
        <f>UNTHSCPM!$B$1</f>
        <v>University of North Texas Health Science Center at Fort Worth Private Medical School (Priv M)</v>
      </c>
      <c r="C21" s="378"/>
      <c r="D21" s="525">
        <f>UNTHSCPM!$G$23</f>
        <v>0</v>
      </c>
      <c r="E21" s="525">
        <f>UNTHSCPM!$G$28</f>
        <v>0</v>
      </c>
      <c r="F21" s="526">
        <f>UNTHSCPM!$H$23</f>
        <v>0</v>
      </c>
      <c r="G21" s="526">
        <f>UNTHSCPM!$H$28</f>
        <v>0</v>
      </c>
      <c r="H21" s="526">
        <f t="shared" si="2"/>
        <v>0</v>
      </c>
      <c r="J21" s="524" t="str">
        <f>IF($H21&lt;&gt;UNTHSCPM!$H$67,"Error","")</f>
        <v/>
      </c>
    </row>
    <row r="22" spans="1:10" s="531" customFormat="1" ht="14.25">
      <c r="A22" s="495">
        <v>41</v>
      </c>
      <c r="B22" s="530" t="s">
        <v>605</v>
      </c>
      <c r="C22" s="378"/>
      <c r="D22" s="525">
        <f>BCM!$G$23</f>
        <v>438548</v>
      </c>
      <c r="E22" s="525">
        <f>BCM!$G$28</f>
        <v>3358700</v>
      </c>
      <c r="F22" s="94">
        <f>BCM!$H$23</f>
        <v>11607889</v>
      </c>
      <c r="G22" s="94">
        <f>BCM!$H$28</f>
        <v>18842476</v>
      </c>
      <c r="H22" s="94">
        <f t="shared" ref="H22" si="3">SUM(D22:G22)</f>
        <v>34247613</v>
      </c>
      <c r="J22" s="532" t="str">
        <f>IF($H22&lt;&gt;BCM!$H$67,"Error","")</f>
        <v/>
      </c>
    </row>
    <row r="23" spans="1:10" s="531" customFormat="1" ht="14.25">
      <c r="A23" s="495"/>
      <c r="B23" s="530"/>
      <c r="C23" s="378"/>
      <c r="D23" s="525"/>
      <c r="E23" s="525"/>
      <c r="F23" s="94"/>
      <c r="G23" s="94"/>
      <c r="H23" s="94"/>
      <c r="J23" s="532"/>
    </row>
    <row r="24" spans="1:10" s="531" customFormat="1" ht="14.25">
      <c r="A24" s="495"/>
      <c r="B24" s="530"/>
      <c r="C24" s="378"/>
      <c r="D24" s="525"/>
      <c r="E24" s="525"/>
      <c r="F24" s="94"/>
      <c r="G24" s="94"/>
      <c r="H24" s="94"/>
      <c r="J24" s="532"/>
    </row>
    <row r="25" spans="1:10" ht="14.25">
      <c r="A25" s="408"/>
      <c r="B25" s="457"/>
      <c r="C25" s="378"/>
      <c r="D25" s="525"/>
      <c r="E25" s="525"/>
      <c r="F25" s="526"/>
      <c r="G25" s="526"/>
      <c r="H25" s="526"/>
      <c r="J25" s="524"/>
    </row>
    <row r="26" spans="1:10" ht="15.75" thickBot="1">
      <c r="A26" s="382"/>
      <c r="B26" s="383"/>
      <c r="C26" s="384" t="s">
        <v>513</v>
      </c>
      <c r="D26" s="527">
        <f>SUM(D7:D25)</f>
        <v>75369137</v>
      </c>
      <c r="E26" s="527">
        <f>SUM(E7:E25)</f>
        <v>261664506</v>
      </c>
      <c r="F26" s="527">
        <f>SUM(F7:F25)</f>
        <v>66084951</v>
      </c>
      <c r="G26" s="527">
        <f>SUM(G7:G25)</f>
        <v>100374475</v>
      </c>
      <c r="H26" s="527">
        <f>SUM(H7:H25)</f>
        <v>503493069</v>
      </c>
    </row>
    <row r="27" spans="1:10" ht="13.5" thickTop="1"/>
    <row r="28" spans="1:10">
      <c r="B28">
        <f>COUNTA(B7:B25)</f>
        <v>16</v>
      </c>
    </row>
    <row r="30" spans="1:10">
      <c r="B30" s="135" t="s">
        <v>731</v>
      </c>
    </row>
    <row r="31" spans="1:10">
      <c r="D31" s="135"/>
      <c r="E31" s="135"/>
      <c r="F31" s="135"/>
      <c r="G31" s="135"/>
    </row>
    <row r="33" spans="2:8">
      <c r="F33" s="381"/>
      <c r="G33" s="381"/>
    </row>
    <row r="35" spans="2:8">
      <c r="C35" t="s">
        <v>842</v>
      </c>
      <c r="D35">
        <v>75369137</v>
      </c>
      <c r="E35">
        <v>261664506</v>
      </c>
      <c r="F35">
        <v>66084951</v>
      </c>
      <c r="G35">
        <v>100374475</v>
      </c>
      <c r="H35">
        <v>503493069</v>
      </c>
    </row>
    <row r="43" spans="2:8">
      <c r="B43" t="s">
        <v>606</v>
      </c>
    </row>
    <row r="45" spans="2:8">
      <c r="B45" s="528" t="s">
        <v>854</v>
      </c>
    </row>
    <row r="46" spans="2:8">
      <c r="B46" s="529" t="s">
        <v>855</v>
      </c>
    </row>
    <row r="47" spans="2:8">
      <c r="B47" s="529" t="s">
        <v>607</v>
      </c>
    </row>
    <row r="48" spans="2:8">
      <c r="B48" s="529" t="s">
        <v>608</v>
      </c>
    </row>
    <row r="49" spans="2:2">
      <c r="B49" s="388" t="s">
        <v>856</v>
      </c>
    </row>
    <row r="51" spans="2:2">
      <c r="B51" s="9" t="s">
        <v>857</v>
      </c>
    </row>
    <row r="53" spans="2:2">
      <c r="B53" t="s">
        <v>858</v>
      </c>
    </row>
    <row r="54" spans="2:2">
      <c r="B54"/>
    </row>
    <row r="55" spans="2:2" ht="15">
      <c r="B55" s="644" t="s">
        <v>859</v>
      </c>
    </row>
    <row r="56" spans="2:2" ht="15">
      <c r="B56" s="644" t="s">
        <v>860</v>
      </c>
    </row>
    <row r="57" spans="2:2" ht="15">
      <c r="B57" s="644" t="s">
        <v>861</v>
      </c>
    </row>
    <row r="58" spans="2:2">
      <c r="B58"/>
    </row>
    <row r="59" spans="2:2">
      <c r="B59" s="388" t="s">
        <v>862</v>
      </c>
    </row>
  </sheetData>
  <mergeCells count="2">
    <mergeCell ref="D5:E5"/>
    <mergeCell ref="F5:G5"/>
  </mergeCells>
  <hyperlinks>
    <hyperlink ref="J1" location="Index!A1" display="Return to Index" xr:uid="{00000000-0004-0000-0600-000001000000}"/>
    <hyperlink ref="B49" r:id="rId1" xr:uid="{6B0D349B-DD2C-4ABF-BFF0-102F60DF6F7F}"/>
    <hyperlink ref="B59" r:id="rId2" xr:uid="{8F36F5DB-AE39-4F7B-A62B-AA0A75C6D440}"/>
  </hyperlinks>
  <pageMargins left="0.7" right="0.7" top="0.75" bottom="0.75" header="0.3" footer="0.3"/>
  <pageSetup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9"/>
  <sheetViews>
    <sheetView showGridLines="0" workbookViewId="0">
      <selection activeCell="F35" sqref="F35"/>
    </sheetView>
  </sheetViews>
  <sheetFormatPr defaultRowHeight="12.75"/>
  <cols>
    <col min="1" max="1" width="9.140625" style="129"/>
    <col min="2" max="2" width="55.140625" style="129" customWidth="1"/>
    <col min="3" max="3" width="16.5703125" style="129" customWidth="1"/>
    <col min="4" max="4" width="14" style="129" customWidth="1"/>
    <col min="5" max="5" width="14.5703125" style="129" customWidth="1"/>
    <col min="6" max="6" width="14.85546875" style="129" customWidth="1"/>
    <col min="7" max="7" width="15.7109375" style="129" customWidth="1"/>
    <col min="8" max="8" width="12.140625" style="129" customWidth="1"/>
    <col min="9" max="9" width="16.7109375" style="129" customWidth="1"/>
    <col min="10" max="10" width="4" style="129" customWidth="1"/>
    <col min="11" max="11" width="15.42578125" style="129" customWidth="1"/>
    <col min="12" max="12" width="14.85546875" style="129" customWidth="1"/>
    <col min="13" max="16384" width="9.140625" style="129"/>
  </cols>
  <sheetData>
    <row r="1" spans="1:14" ht="13.5" thickBot="1">
      <c r="E1" s="158" t="s">
        <v>355</v>
      </c>
      <c r="I1" s="258" t="s">
        <v>396</v>
      </c>
    </row>
    <row r="2" spans="1:14">
      <c r="E2" s="159" t="s">
        <v>743</v>
      </c>
    </row>
    <row r="3" spans="1:14">
      <c r="E3" s="158" t="s">
        <v>845</v>
      </c>
    </row>
    <row r="5" spans="1:14" ht="63" customHeight="1">
      <c r="A5" s="160" t="s">
        <v>298</v>
      </c>
      <c r="B5" s="168" t="s">
        <v>348</v>
      </c>
      <c r="C5" s="160" t="s">
        <v>349</v>
      </c>
      <c r="D5" s="160" t="s">
        <v>350</v>
      </c>
      <c r="E5" s="160" t="s">
        <v>352</v>
      </c>
      <c r="F5" s="160" t="s">
        <v>351</v>
      </c>
      <c r="G5" s="160" t="s">
        <v>353</v>
      </c>
      <c r="H5" s="160" t="s">
        <v>552</v>
      </c>
      <c r="I5" s="160" t="s">
        <v>465</v>
      </c>
      <c r="K5" s="202" t="s">
        <v>668</v>
      </c>
      <c r="L5" s="202" t="s">
        <v>669</v>
      </c>
    </row>
    <row r="6" spans="1:14">
      <c r="A6" s="356">
        <v>30</v>
      </c>
      <c r="B6" s="162" t="str">
        <f>SWM!$B$1</f>
        <v>The University of Texas Southwestern Medical Center</v>
      </c>
      <c r="C6" s="167">
        <f>SWM!$K$10</f>
        <v>397379610</v>
      </c>
      <c r="D6" s="167">
        <f>SWM!$K$9*-1</f>
        <v>0</v>
      </c>
      <c r="E6" s="161">
        <f>SWM!$L$13</f>
        <v>87358963</v>
      </c>
      <c r="F6" s="167">
        <f>SWM!$L$14</f>
        <v>11604103</v>
      </c>
      <c r="G6" s="167">
        <f>SWM!$L$15</f>
        <v>27766647</v>
      </c>
      <c r="H6" s="167">
        <f>SWM!$L$16</f>
        <v>0</v>
      </c>
      <c r="I6" s="167">
        <f>SUM(C6:H6)</f>
        <v>524109323</v>
      </c>
      <c r="K6" s="167">
        <f>SWM!$L$18</f>
        <v>46062356</v>
      </c>
      <c r="L6" s="167">
        <f>SWM!$L$19</f>
        <v>3664986</v>
      </c>
      <c r="N6" s="196" t="str">
        <f>IF(I6&lt;&gt;SWM!$L$17,"Error","Balanced")</f>
        <v>Balanced</v>
      </c>
    </row>
    <row r="7" spans="1:14">
      <c r="A7" s="356">
        <v>104952</v>
      </c>
      <c r="B7" s="162" t="str">
        <f>MBG!$B$1</f>
        <v>The University of Texas Medical Branch at Galveston</v>
      </c>
      <c r="C7" s="164">
        <f>MBG!$K$10</f>
        <v>112649398</v>
      </c>
      <c r="D7" s="164">
        <f>MBG!$K$9*-1</f>
        <v>0</v>
      </c>
      <c r="E7" s="163">
        <f>MBG!$L$13</f>
        <v>35358451</v>
      </c>
      <c r="F7" s="164">
        <f>MBG!$L$14</f>
        <v>4603754</v>
      </c>
      <c r="G7" s="164">
        <f>MBG!$L$15</f>
        <v>0</v>
      </c>
      <c r="H7" s="164">
        <f>MBG!$L$16</f>
        <v>0</v>
      </c>
      <c r="I7" s="164">
        <f t="shared" ref="I7:I14" si="0">SUM(C7:H7)</f>
        <v>152611603</v>
      </c>
      <c r="K7" s="164">
        <f>MBG!$L$18</f>
        <v>7076627</v>
      </c>
      <c r="L7" s="164">
        <f>MBG!$L$19</f>
        <v>3626798</v>
      </c>
      <c r="N7" s="196" t="str">
        <f>IF(I7&lt;&gt;MBG!$L$17,"Error","Balanced")</f>
        <v>Balanced</v>
      </c>
    </row>
    <row r="8" spans="1:14">
      <c r="A8" s="356">
        <v>11618</v>
      </c>
      <c r="B8" s="162" t="str">
        <f>HSH!$B$1</f>
        <v>The University of Texas Health Science Center at Houston</v>
      </c>
      <c r="C8" s="164">
        <f>HSH!$K$10</f>
        <v>206404588</v>
      </c>
      <c r="D8" s="164">
        <f>HSH!$K$9*-1</f>
        <v>-3003265</v>
      </c>
      <c r="E8" s="163">
        <f>HSH!$L$13</f>
        <v>45744925</v>
      </c>
      <c r="F8" s="164">
        <f>HSH!$L$14</f>
        <v>3996548</v>
      </c>
      <c r="G8" s="164">
        <f>HSH!$L$15</f>
        <v>0</v>
      </c>
      <c r="H8" s="164">
        <f>HSH!$L$16</f>
        <v>0</v>
      </c>
      <c r="I8" s="164">
        <f t="shared" si="0"/>
        <v>253142796</v>
      </c>
      <c r="K8" s="164">
        <f>HSH!$L$18</f>
        <v>12710005</v>
      </c>
      <c r="L8" s="164">
        <f>HSH!$L$19</f>
        <v>2615092</v>
      </c>
      <c r="N8" s="196" t="str">
        <f>IF(I8&lt;&gt;HSH!$L$17,"Error","Balanced")</f>
        <v>Balanced</v>
      </c>
    </row>
    <row r="9" spans="1:14">
      <c r="A9" s="356">
        <v>40</v>
      </c>
      <c r="B9" s="162" t="str">
        <f>HSSA!$B$1</f>
        <v>The University of Texas Health Science Center at San Antonio</v>
      </c>
      <c r="C9" s="164">
        <f>HSSA!$K$10</f>
        <v>146211127</v>
      </c>
      <c r="D9" s="164">
        <f>HSSA!$K$9*-1</f>
        <v>0</v>
      </c>
      <c r="E9" s="163">
        <f>HSSA!$L$13</f>
        <v>29884345</v>
      </c>
      <c r="F9" s="164">
        <f>HSSA!$L$14</f>
        <v>8338604</v>
      </c>
      <c r="G9" s="164">
        <f>HSSA!$L$15</f>
        <v>10781044</v>
      </c>
      <c r="H9" s="164">
        <f>HSSA!$L$16</f>
        <v>0</v>
      </c>
      <c r="I9" s="164">
        <f t="shared" si="0"/>
        <v>195215120</v>
      </c>
      <c r="K9" s="164">
        <f>HSSA!$L$18</f>
        <v>-365559</v>
      </c>
      <c r="L9" s="164">
        <f>HSSA!$L$19</f>
        <v>0</v>
      </c>
      <c r="N9" s="196" t="str">
        <f>IF(I9&lt;&gt;HSSA!$L$17,"Error","Balanced")</f>
        <v>Balanced</v>
      </c>
    </row>
    <row r="10" spans="1:14">
      <c r="A10" s="356">
        <v>25554</v>
      </c>
      <c r="B10" s="162" t="str">
        <f>MDA!$B$1</f>
        <v>The University of Texas M.D. Anderson Cancer Center</v>
      </c>
      <c r="C10" s="164">
        <f>MDA!$K$10</f>
        <v>840274380</v>
      </c>
      <c r="D10" s="164">
        <f>MDA!$K$9*-1</f>
        <v>-5635574</v>
      </c>
      <c r="E10" s="163">
        <f>MDA!$L$13</f>
        <v>98182918</v>
      </c>
      <c r="F10" s="164">
        <f>MDA!$L$14</f>
        <v>34854842</v>
      </c>
      <c r="G10" s="164">
        <f>MDA!$L$15</f>
        <v>0</v>
      </c>
      <c r="H10" s="164">
        <f>MDA!$L$16</f>
        <v>0</v>
      </c>
      <c r="I10" s="164">
        <f t="shared" si="0"/>
        <v>967676566</v>
      </c>
      <c r="K10" s="164">
        <f>MDA!$L$18</f>
        <v>43358958</v>
      </c>
      <c r="L10" s="164">
        <f>MDA!$L$19</f>
        <v>4479361</v>
      </c>
      <c r="N10" s="196" t="str">
        <f>IF(I10&lt;&gt;MDA!$L$17,"Error","Balanced")</f>
        <v>Balanced</v>
      </c>
    </row>
    <row r="11" spans="1:14">
      <c r="A11" s="356">
        <v>404</v>
      </c>
      <c r="B11" s="162" t="str">
        <f>THC!$B$1</f>
        <v>The University of Texas Health Science Center at Tyler</v>
      </c>
      <c r="C11" s="164">
        <f>THC!$K$10</f>
        <v>18423287</v>
      </c>
      <c r="D11" s="164">
        <f>THC!$K$9*-1</f>
        <v>0</v>
      </c>
      <c r="E11" s="163">
        <f>THC!$L$13</f>
        <v>2145774</v>
      </c>
      <c r="F11" s="164">
        <f>THC!$L$14</f>
        <v>695854</v>
      </c>
      <c r="G11" s="164">
        <f>THC!$L$15</f>
        <v>0</v>
      </c>
      <c r="H11" s="164">
        <f>THC!$L$16</f>
        <v>0</v>
      </c>
      <c r="I11" s="164">
        <f t="shared" si="0"/>
        <v>21264915</v>
      </c>
      <c r="K11" s="164">
        <f>THC!$L$18</f>
        <v>881984</v>
      </c>
      <c r="L11" s="164">
        <f>THC!$L$19</f>
        <v>326751</v>
      </c>
      <c r="N11" s="196" t="str">
        <f>IF(I11&lt;&gt;THC!$L$17,"Error","Balanced")</f>
        <v>Balanced</v>
      </c>
    </row>
    <row r="12" spans="1:14">
      <c r="A12" s="356">
        <v>89</v>
      </c>
      <c r="B12" s="162" t="str">
        <f>TAMHSC!$B$1</f>
        <v>Texas A&amp;M University System Health Science Center</v>
      </c>
      <c r="C12" s="164">
        <f>TAMHSC!$K$10</f>
        <v>210551918</v>
      </c>
      <c r="D12" s="164">
        <f>TAMHSC!$K$9*-1</f>
        <v>-2217944</v>
      </c>
      <c r="E12" s="163">
        <f>TAMHSC!$L$13</f>
        <v>11479386</v>
      </c>
      <c r="F12" s="164">
        <f>TAMHSC!$L$14</f>
        <v>3561753</v>
      </c>
      <c r="G12" s="164">
        <f>TAMHSC!$L$15</f>
        <v>62140714</v>
      </c>
      <c r="H12" s="164">
        <f>TAMHSC!$L$16</f>
        <v>5282408</v>
      </c>
      <c r="I12" s="164">
        <f t="shared" si="0"/>
        <v>290798235</v>
      </c>
      <c r="K12" s="164">
        <f>TAMHSC!$L$18</f>
        <v>153977443</v>
      </c>
      <c r="L12" s="164">
        <f>TAMHSC!$L$19</f>
        <v>148204883</v>
      </c>
      <c r="N12" s="196" t="str">
        <f>IF(I12&lt;&gt;TAMHSC!$L$17,"Error","Balanced")</f>
        <v>Balanced</v>
      </c>
    </row>
    <row r="13" spans="1:14">
      <c r="A13" s="356">
        <v>130</v>
      </c>
      <c r="B13" s="162" t="str">
        <f>UNTHSC1!$B$1</f>
        <v>University of North Texas Health Science Center at Fort Worth (Less PM)</v>
      </c>
      <c r="C13" s="164">
        <f>UNTHSC1!$K$10</f>
        <v>34125246</v>
      </c>
      <c r="D13" s="164">
        <f>UNTHSC1!$K$9*-1</f>
        <v>0</v>
      </c>
      <c r="E13" s="163">
        <f>UNTHSC1!$L$13</f>
        <v>7231240</v>
      </c>
      <c r="F13" s="164">
        <f>UNTHSC1!$L$14</f>
        <v>3813822</v>
      </c>
      <c r="G13" s="164">
        <f>UNTHSC1!$L$15</f>
        <v>0</v>
      </c>
      <c r="H13" s="164">
        <f>UNTHSC1!$L$16</f>
        <v>0</v>
      </c>
      <c r="I13" s="164">
        <f t="shared" si="0"/>
        <v>45170308</v>
      </c>
      <c r="K13" s="164">
        <f>UNTHSC1!$L$18</f>
        <v>0</v>
      </c>
      <c r="L13" s="164">
        <f>UNTHSC1!$L$19</f>
        <v>0</v>
      </c>
      <c r="N13" s="196" t="str">
        <f>IF(I13&lt;&gt;UNTHSC1!$L$17,"Error","Balanced")</f>
        <v>Balanced</v>
      </c>
    </row>
    <row r="14" spans="1:14">
      <c r="A14" s="356">
        <v>412</v>
      </c>
      <c r="B14" s="162" t="str">
        <f>TTUHSC!$B$1</f>
        <v>Texas Tech University Health Sciences Center</v>
      </c>
      <c r="C14" s="164">
        <f>TTUHSC!$K$10</f>
        <v>37886011</v>
      </c>
      <c r="D14" s="164">
        <f>TTUHSC!$K$9*-1</f>
        <v>0</v>
      </c>
      <c r="E14" s="163">
        <f>TTUHSC!$L$13</f>
        <v>4415178</v>
      </c>
      <c r="F14" s="164">
        <f>TTUHSC!$L$14</f>
        <v>1790516</v>
      </c>
      <c r="G14" s="164">
        <f>TTUHSC!$L$15</f>
        <v>0</v>
      </c>
      <c r="H14" s="164">
        <f>TTUHSC!$L$16</f>
        <v>0</v>
      </c>
      <c r="I14" s="164">
        <f t="shared" si="0"/>
        <v>44091705</v>
      </c>
      <c r="K14" s="164">
        <f>TTUHSC!$L$18</f>
        <v>4752073</v>
      </c>
      <c r="L14" s="164">
        <f>TTUHSC!$L$19</f>
        <v>1035197</v>
      </c>
      <c r="N14" s="506" t="str">
        <f>IF(I14&lt;&gt;TTUHSC!$L$17,"Error","Balanced")</f>
        <v>Balanced</v>
      </c>
    </row>
    <row r="15" spans="1:14">
      <c r="A15" s="356">
        <v>862</v>
      </c>
      <c r="B15" s="162" t="str">
        <f>TTUHSCEP!$B$1</f>
        <v>Texas Tech University Health Sciences Center at El Paso</v>
      </c>
      <c r="C15" s="164">
        <f>TTUHSCEP!$K$10</f>
        <v>9418560</v>
      </c>
      <c r="D15" s="164">
        <f>TTUHSCEP!$K$9*-1</f>
        <v>0</v>
      </c>
      <c r="E15" s="163">
        <f>TTUHSCEP!$L$13</f>
        <v>785038</v>
      </c>
      <c r="F15" s="164">
        <f>TTUHSCEP!$L$14</f>
        <v>43075</v>
      </c>
      <c r="G15" s="164">
        <f>TTUHSCEP!$L$15</f>
        <v>0</v>
      </c>
      <c r="H15" s="164">
        <f>TTUHSCEP!$L$16</f>
        <v>0</v>
      </c>
      <c r="I15" s="164">
        <f t="shared" ref="I15" si="1">SUM(C15:H15)</f>
        <v>10246673</v>
      </c>
      <c r="K15" s="164">
        <f>TTUHSCEP!$L$18</f>
        <v>489469</v>
      </c>
      <c r="L15" s="164">
        <f>TTUHSCEP!$L$19</f>
        <v>0</v>
      </c>
      <c r="N15" s="506" t="str">
        <f>IF(I15&lt;&gt;TTUHSCEP!$L$17,"Error","Balanced")</f>
        <v>Balanced</v>
      </c>
    </row>
    <row r="16" spans="1:14">
      <c r="A16" s="203">
        <v>203599</v>
      </c>
      <c r="B16" s="162" t="str">
        <f>RGVM!$B$1</f>
        <v>The University of Texas Rio Grande Valley Medical School (M)</v>
      </c>
      <c r="C16" s="164">
        <f>RGVM!$K$10</f>
        <v>17373387</v>
      </c>
      <c r="D16" s="164">
        <f>RGVM!$K$9*-1</f>
        <v>0</v>
      </c>
      <c r="E16" s="163">
        <f>RGVM!$L$13</f>
        <v>1665623</v>
      </c>
      <c r="F16" s="164">
        <f>RGVM!$L$14</f>
        <v>3566270</v>
      </c>
      <c r="G16" s="164">
        <f>RGVM!$L$15</f>
        <v>0</v>
      </c>
      <c r="H16" s="164">
        <f>RGVM!$L$16</f>
        <v>0</v>
      </c>
      <c r="I16" s="164">
        <f t="shared" ref="I16" si="2">SUM(C16:H16)</f>
        <v>22605280</v>
      </c>
      <c r="K16" s="164">
        <f>RGVM!$L$18</f>
        <v>148056</v>
      </c>
      <c r="L16" s="164">
        <f>RGVM!$L$19</f>
        <v>718186</v>
      </c>
      <c r="N16" s="506" t="str">
        <f>IF(I16&lt;&gt;RGVM!$L$17,"Error","Balanced")</f>
        <v>Balanced</v>
      </c>
    </row>
    <row r="17" spans="1:14">
      <c r="A17" s="343">
        <v>203658</v>
      </c>
      <c r="B17" s="162" t="str">
        <f>AUSM!$B$1</f>
        <v>The University of Texas at Austin Medical School (M)</v>
      </c>
      <c r="C17" s="164">
        <f>AUSM!$K$10</f>
        <v>32132772</v>
      </c>
      <c r="D17" s="164">
        <f>AUSM!$K$9*-1</f>
        <v>0</v>
      </c>
      <c r="E17" s="163">
        <f>AUSM!$L$13</f>
        <v>2724345</v>
      </c>
      <c r="F17" s="164">
        <f>AUSM!$L$14</f>
        <v>251680</v>
      </c>
      <c r="G17" s="164">
        <f>AUSM!$L$15</f>
        <v>589693</v>
      </c>
      <c r="H17" s="164">
        <f>AUSM!$L$16</f>
        <v>0</v>
      </c>
      <c r="I17" s="164">
        <f>SUM(C17:H17)</f>
        <v>35698490</v>
      </c>
      <c r="K17" s="164">
        <f>AUSM!$L$18</f>
        <v>913047</v>
      </c>
      <c r="L17" s="164">
        <f>AUSM!$L$19</f>
        <v>2040596</v>
      </c>
      <c r="N17" s="506" t="str">
        <f>IF(I17&lt;&gt;AUSM!$L$17,"Error","Balanced")</f>
        <v>Balanced</v>
      </c>
    </row>
    <row r="18" spans="1:14">
      <c r="A18" s="495">
        <v>203652</v>
      </c>
      <c r="B18" s="162" t="str">
        <f>UHM!$B$1</f>
        <v>University of Houston Medical School (M)</v>
      </c>
      <c r="C18" s="164">
        <f>UHM!$K$10</f>
        <v>222907</v>
      </c>
      <c r="D18" s="164">
        <f>UHM!$K$9*-1</f>
        <v>-12394</v>
      </c>
      <c r="E18" s="163">
        <f>UHM!$L$13</f>
        <v>12394</v>
      </c>
      <c r="F18" s="164">
        <f>UHM!$L$14</f>
        <v>0</v>
      </c>
      <c r="G18" s="164">
        <f>UHM!$L$15</f>
        <v>0</v>
      </c>
      <c r="H18" s="164">
        <f>UHM!$L$16</f>
        <v>0</v>
      </c>
      <c r="I18" s="164">
        <f t="shared" ref="I18" si="3">SUM(C18:H18)</f>
        <v>222907</v>
      </c>
      <c r="K18" s="164">
        <f>UHM!$L$18</f>
        <v>0</v>
      </c>
      <c r="L18" s="164">
        <f>UHM!$L$19</f>
        <v>0</v>
      </c>
      <c r="N18" s="506" t="str">
        <f>IF(I18&lt;&gt;UHM!$L$17,"Error","Balanced")</f>
        <v>Balanced</v>
      </c>
    </row>
    <row r="19" spans="1:14">
      <c r="B19" s="162"/>
      <c r="C19" s="164"/>
      <c r="D19" s="164"/>
      <c r="E19" s="163"/>
      <c r="F19" s="164"/>
      <c r="G19" s="164"/>
      <c r="H19" s="164"/>
      <c r="I19" s="164"/>
      <c r="K19" s="164"/>
      <c r="L19" s="164"/>
      <c r="N19" s="196"/>
    </row>
    <row r="20" spans="1:14" ht="13.5" thickBot="1">
      <c r="B20" s="166" t="s">
        <v>19</v>
      </c>
      <c r="C20" s="165">
        <f t="shared" ref="C20:I20" si="4">SUM(C6:C19)</f>
        <v>2063053191</v>
      </c>
      <c r="D20" s="165">
        <f t="shared" si="4"/>
        <v>-10869177</v>
      </c>
      <c r="E20" s="165">
        <f t="shared" si="4"/>
        <v>326988580</v>
      </c>
      <c r="F20" s="165">
        <f t="shared" si="4"/>
        <v>77120821</v>
      </c>
      <c r="G20" s="165">
        <f t="shared" si="4"/>
        <v>101278098</v>
      </c>
      <c r="H20" s="165">
        <f t="shared" si="4"/>
        <v>5282408</v>
      </c>
      <c r="I20" s="165">
        <f t="shared" si="4"/>
        <v>2562853921</v>
      </c>
      <c r="K20" s="165">
        <f>SUM(K6:K19)</f>
        <v>270004459</v>
      </c>
      <c r="L20" s="165">
        <f>SUM(L6:L19)</f>
        <v>166711850</v>
      </c>
    </row>
    <row r="21" spans="1:14" ht="13.5" thickTop="1">
      <c r="B21" s="169">
        <f>COUNTA(B6:B19)</f>
        <v>13</v>
      </c>
    </row>
    <row r="23" spans="1:14">
      <c r="B23" s="218" t="s">
        <v>732</v>
      </c>
      <c r="I23" s="196" t="str">
        <f>IF(I20&lt;&gt;Summary!L472,"Error","Balanced")</f>
        <v>Balanced</v>
      </c>
      <c r="J23" s="135"/>
      <c r="K23" s="135" t="str">
        <f>IF(K20&lt;&gt;Input!N27,"Error","Balanced")</f>
        <v>Balanced</v>
      </c>
      <c r="L23" s="135" t="str">
        <f>IF(L20&lt;&gt;Input!O27,"Error","Balanced")</f>
        <v>Balanced</v>
      </c>
    </row>
    <row r="26" spans="1:14" ht="25.5">
      <c r="I26" s="439" t="s">
        <v>383</v>
      </c>
    </row>
    <row r="37" spans="2:12" ht="13.5" thickBot="1">
      <c r="B37" s="218" t="s">
        <v>846</v>
      </c>
      <c r="C37" s="165">
        <v>2063053191</v>
      </c>
      <c r="D37" s="165">
        <v>-10869177</v>
      </c>
      <c r="E37" s="165">
        <v>326988580</v>
      </c>
      <c r="F37" s="165">
        <v>77120821</v>
      </c>
      <c r="G37" s="165">
        <v>101278098</v>
      </c>
      <c r="H37" s="165">
        <v>5282408</v>
      </c>
      <c r="I37" s="165">
        <v>2562853921</v>
      </c>
      <c r="K37" s="129">
        <v>270004459</v>
      </c>
      <c r="L37" s="129">
        <v>166711850</v>
      </c>
    </row>
    <row r="38" spans="2:12" ht="13.5" thickTop="1"/>
    <row r="39" spans="2:12">
      <c r="C39" s="161">
        <f t="shared" ref="C39:I39" si="5">C37-C20</f>
        <v>0</v>
      </c>
      <c r="D39" s="161">
        <f t="shared" si="5"/>
        <v>0</v>
      </c>
      <c r="E39" s="161">
        <f t="shared" si="5"/>
        <v>0</v>
      </c>
      <c r="F39" s="161">
        <f t="shared" si="5"/>
        <v>0</v>
      </c>
      <c r="G39" s="161">
        <f t="shared" si="5"/>
        <v>0</v>
      </c>
      <c r="H39" s="161">
        <f t="shared" si="5"/>
        <v>0</v>
      </c>
      <c r="I39" s="161">
        <f t="shared" si="5"/>
        <v>0</v>
      </c>
      <c r="J39" s="161"/>
      <c r="K39" s="161">
        <f>K37-K20</f>
        <v>0</v>
      </c>
      <c r="L39" s="161">
        <f>L37-L20</f>
        <v>0</v>
      </c>
    </row>
  </sheetData>
  <hyperlinks>
    <hyperlink ref="I1" location="Index!A1" display="Return to Index" xr:uid="{00000000-0004-0000-0700-000000000000}"/>
  </hyperlink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pageSetUpPr fitToPage="1"/>
  </sheetPr>
  <dimension ref="A1:AB714"/>
  <sheetViews>
    <sheetView showGridLines="0" zoomScale="75" zoomScaleNormal="75" workbookViewId="0">
      <selection activeCell="B2" sqref="B2"/>
    </sheetView>
  </sheetViews>
  <sheetFormatPr defaultRowHeight="15.75" customHeight="1" outlineLevelRow="1"/>
  <cols>
    <col min="1" max="1" width="4.7109375" style="1" customWidth="1"/>
    <col min="2" max="2" width="60.140625" style="6" customWidth="1"/>
    <col min="3" max="4" width="3.42578125" style="6" customWidth="1"/>
    <col min="5" max="5" width="21.5703125" style="6" customWidth="1"/>
    <col min="6" max="6" width="16" style="6" customWidth="1"/>
    <col min="7" max="7" width="18.42578125" style="6" customWidth="1"/>
    <col min="8" max="8" width="17.42578125" style="6" customWidth="1"/>
    <col min="9" max="9" width="18" style="6" customWidth="1"/>
    <col min="10" max="10" width="20.7109375" style="6" customWidth="1"/>
    <col min="11" max="11" width="20.28515625" style="6" bestFit="1" customWidth="1"/>
    <col min="12" max="12" width="19.85546875" style="6" customWidth="1"/>
    <col min="13" max="13" width="2.28515625" style="9" customWidth="1"/>
    <col min="14" max="14" width="19.5703125" style="6" customWidth="1"/>
    <col min="15" max="15" width="19.7109375" style="9" customWidth="1"/>
    <col min="16" max="16" width="21.140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734</v>
      </c>
      <c r="C1" s="3"/>
      <c r="D1" s="3"/>
      <c r="E1" s="3"/>
      <c r="F1" s="3"/>
      <c r="G1" s="3"/>
      <c r="H1" s="3"/>
      <c r="I1" s="4"/>
      <c r="J1" s="3"/>
      <c r="K1" s="3"/>
      <c r="L1" s="3"/>
      <c r="M1" s="3"/>
      <c r="N1" s="258" t="s">
        <v>396</v>
      </c>
      <c r="AA1" s="3">
        <v>12</v>
      </c>
      <c r="AB1" s="3">
        <v>13</v>
      </c>
    </row>
    <row r="2" spans="2:28" ht="15.75" customHeight="1">
      <c r="B2" s="2" t="str">
        <f>Input!$B$5</f>
        <v>For the Year Ended August 31, 2020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FY 2020 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676" t="str">
        <f>Input!$B$7</f>
        <v>FY 2020 Research Expenditure Survey</v>
      </c>
      <c r="C6" s="677"/>
      <c r="D6" s="677"/>
      <c r="E6" s="677"/>
      <c r="F6" s="677"/>
      <c r="G6" s="677"/>
      <c r="H6" s="677"/>
      <c r="I6" s="677"/>
      <c r="J6" s="677"/>
      <c r="K6" s="677"/>
      <c r="L6" s="677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28.5" hidden="1" customHeight="1" outlineLevel="1">
      <c r="B8" s="511" t="str">
        <f>AUSM!$B$1</f>
        <v>The University of Texas at Austin Medical School (M)</v>
      </c>
      <c r="C8" s="174"/>
      <c r="D8" s="174"/>
      <c r="E8" s="174"/>
      <c r="F8" s="174"/>
      <c r="G8" s="174"/>
      <c r="H8" s="174"/>
      <c r="I8" s="174"/>
      <c r="J8" s="174"/>
      <c r="K8" s="176">
        <f>AUSM!$K$8</f>
        <v>32132772</v>
      </c>
      <c r="L8" s="176">
        <f>AUSM!$L$8</f>
        <v>32132772</v>
      </c>
      <c r="N8" s="17"/>
      <c r="O8" s="518">
        <f t="shared" ref="O8:O13" si="0">L8+K22+K36+K65+L79+L93+L107+L121+L135+L149</f>
        <v>106483395</v>
      </c>
      <c r="P8" s="19"/>
      <c r="Q8" s="19"/>
      <c r="R8" s="19"/>
      <c r="S8" s="19"/>
      <c r="T8" s="19"/>
    </row>
    <row r="9" spans="2:28" ht="28.5" hidden="1" customHeight="1" outlineLevel="1">
      <c r="B9" s="511" t="str">
        <f>HSH!$B$1</f>
        <v>The University of Texas Health Science Center at Houston</v>
      </c>
      <c r="C9" s="174"/>
      <c r="D9" s="174"/>
      <c r="E9" s="174"/>
      <c r="F9" s="174"/>
      <c r="G9" s="174"/>
      <c r="H9" s="174"/>
      <c r="I9" s="174"/>
      <c r="J9" s="174"/>
      <c r="K9" s="176">
        <f>HSH!$K$8</f>
        <v>203401323</v>
      </c>
      <c r="L9" s="176">
        <f>HSH!$L$8</f>
        <v>203401323</v>
      </c>
      <c r="N9" s="17"/>
      <c r="O9" s="518">
        <f t="shared" si="0"/>
        <v>731018542</v>
      </c>
      <c r="P9" s="19"/>
      <c r="Q9" s="19"/>
      <c r="R9" s="19"/>
      <c r="S9" s="19"/>
      <c r="T9" s="19"/>
    </row>
    <row r="10" spans="2:28" ht="28.5" hidden="1" customHeight="1" outlineLevel="1">
      <c r="B10" s="511" t="str">
        <f>HSSA!$B$1</f>
        <v>The University of Texas Health Science Center at San Antonio</v>
      </c>
      <c r="C10" s="174"/>
      <c r="D10" s="174"/>
      <c r="E10" s="174"/>
      <c r="F10" s="174"/>
      <c r="G10" s="174"/>
      <c r="H10" s="174"/>
      <c r="I10" s="174"/>
      <c r="J10" s="174"/>
      <c r="K10" s="176">
        <f>HSSA!$K$8</f>
        <v>146211127</v>
      </c>
      <c r="L10" s="176">
        <f>HSSA!$L$8</f>
        <v>146211127</v>
      </c>
      <c r="N10" s="17"/>
      <c r="O10" s="518">
        <f t="shared" si="0"/>
        <v>536275808</v>
      </c>
      <c r="P10" s="19"/>
      <c r="Q10" s="19"/>
      <c r="R10" s="19"/>
      <c r="S10" s="19"/>
      <c r="T10" s="19"/>
    </row>
    <row r="11" spans="2:28" ht="28.5" hidden="1" customHeight="1" outlineLevel="1">
      <c r="B11" s="511" t="str">
        <f>MBG!$B$1</f>
        <v>The University of Texas Medical Branch at Galveston</v>
      </c>
      <c r="C11" s="174"/>
      <c r="D11" s="174"/>
      <c r="E11" s="174"/>
      <c r="F11" s="174"/>
      <c r="G11" s="174"/>
      <c r="H11" s="174"/>
      <c r="I11" s="174"/>
      <c r="J11" s="174"/>
      <c r="K11" s="176">
        <f>MBG!$K$8</f>
        <v>112649398</v>
      </c>
      <c r="L11" s="176">
        <f>MBG!$L$8</f>
        <v>112649398</v>
      </c>
      <c r="N11" s="17"/>
      <c r="O11" s="518">
        <f t="shared" si="0"/>
        <v>428576029</v>
      </c>
      <c r="P11" s="19"/>
      <c r="Q11" s="19"/>
      <c r="R11" s="19"/>
      <c r="S11" s="19"/>
      <c r="T11" s="19"/>
    </row>
    <row r="12" spans="2:28" ht="28.5" hidden="1" customHeight="1" outlineLevel="1">
      <c r="B12" s="511" t="str">
        <f>MDA!$B$1</f>
        <v>The University of Texas M.D. Anderson Cancer Center</v>
      </c>
      <c r="C12" s="174"/>
      <c r="D12" s="174"/>
      <c r="E12" s="174"/>
      <c r="F12" s="174"/>
      <c r="G12" s="174"/>
      <c r="H12" s="174"/>
      <c r="I12" s="174"/>
      <c r="J12" s="174"/>
      <c r="K12" s="176">
        <f>MDA!$K$8</f>
        <v>834638806</v>
      </c>
      <c r="L12" s="176">
        <f>MDA!$L$8</f>
        <v>834638806</v>
      </c>
      <c r="N12" s="17"/>
      <c r="O12" s="518">
        <f t="shared" si="0"/>
        <v>2829101405</v>
      </c>
      <c r="P12" s="19"/>
      <c r="Q12" s="19"/>
      <c r="R12" s="19"/>
      <c r="S12" s="19"/>
      <c r="T12" s="19"/>
    </row>
    <row r="13" spans="2:28" ht="28.5" hidden="1" customHeight="1" outlineLevel="1">
      <c r="B13" s="511" t="str">
        <f>RGVM!$B$1</f>
        <v>The University of Texas Rio Grande Valley Medical School (M)</v>
      </c>
      <c r="C13" s="174"/>
      <c r="D13" s="174"/>
      <c r="E13" s="174"/>
      <c r="F13" s="174"/>
      <c r="G13" s="174"/>
      <c r="H13" s="174"/>
      <c r="I13" s="174"/>
      <c r="J13" s="174"/>
      <c r="K13" s="176">
        <f>RGVM!$K$8</f>
        <v>17373387</v>
      </c>
      <c r="L13" s="176">
        <f>RGVM!$L$8</f>
        <v>17373387</v>
      </c>
      <c r="N13" s="17"/>
      <c r="O13" s="518">
        <f t="shared" si="0"/>
        <v>63450189</v>
      </c>
      <c r="P13" s="19"/>
      <c r="Q13" s="19"/>
      <c r="R13" s="19"/>
      <c r="S13" s="19"/>
      <c r="T13" s="19"/>
    </row>
    <row r="14" spans="2:28" ht="28.5" hidden="1" customHeight="1" outlineLevel="1">
      <c r="B14" s="511" t="str">
        <f>SWM!$B$1</f>
        <v>The University of Texas Southwestern Medical Center</v>
      </c>
      <c r="C14" s="174"/>
      <c r="D14" s="174"/>
      <c r="E14" s="174"/>
      <c r="F14" s="174"/>
      <c r="G14" s="174"/>
      <c r="H14" s="174"/>
      <c r="I14" s="174"/>
      <c r="J14" s="174"/>
      <c r="K14" s="176">
        <f>SWM!$K$8</f>
        <v>397379610</v>
      </c>
      <c r="L14" s="176">
        <f>SWM!$L$8</f>
        <v>397379610</v>
      </c>
      <c r="N14" s="17"/>
      <c r="O14" s="518">
        <f>L14+K28+K71+L85+L99+L113+L141+L155</f>
        <v>573836665</v>
      </c>
      <c r="P14" s="19" t="e">
        <f>Input!#REF!</f>
        <v>#REF!</v>
      </c>
      <c r="Q14" s="19"/>
      <c r="R14" s="117" t="e">
        <f>O14-P14</f>
        <v>#REF!</v>
      </c>
      <c r="S14" s="19"/>
      <c r="T14" s="19"/>
    </row>
    <row r="15" spans="2:28" ht="28.5" hidden="1" customHeight="1" outlineLevel="1">
      <c r="B15" s="511" t="str">
        <f>TAMHSC!$B$1</f>
        <v>Texas A&amp;M University System Health Science Center</v>
      </c>
      <c r="C15" s="174"/>
      <c r="D15" s="174"/>
      <c r="E15" s="174"/>
      <c r="F15" s="174"/>
      <c r="G15" s="174"/>
      <c r="H15" s="174"/>
      <c r="I15" s="174"/>
      <c r="J15" s="174"/>
      <c r="K15" s="176">
        <f>TAMHSC!$K$8</f>
        <v>208333974</v>
      </c>
      <c r="L15" s="176">
        <f>TAMHSC!$L$8</f>
        <v>208333974</v>
      </c>
      <c r="N15" s="17"/>
      <c r="O15" s="518">
        <f>L15+K29+K43+K72+L86+L100+L114+L128+L142+L156</f>
        <v>1096548658</v>
      </c>
      <c r="P15" s="19"/>
      <c r="Q15" s="19"/>
      <c r="R15" s="19"/>
      <c r="S15" s="19"/>
      <c r="T15" s="19"/>
    </row>
    <row r="16" spans="2:28" ht="28.5" hidden="1" customHeight="1" outlineLevel="1">
      <c r="B16" s="511" t="str">
        <f>THC!$B$1</f>
        <v>The University of Texas Health Science Center at Tyler</v>
      </c>
      <c r="C16" s="174"/>
      <c r="D16" s="174"/>
      <c r="E16" s="174"/>
      <c r="F16" s="174"/>
      <c r="G16" s="174"/>
      <c r="H16" s="174"/>
      <c r="I16" s="174"/>
      <c r="J16" s="174"/>
      <c r="K16" s="176">
        <f>THC!$K$8</f>
        <v>18423287</v>
      </c>
      <c r="L16" s="176">
        <f>THC!$L$8</f>
        <v>18423287</v>
      </c>
      <c r="N16" s="17"/>
      <c r="O16" s="518">
        <f>L16+K30+K44+K73+L87+L101+L115+L129+L143+L157</f>
        <v>62161852</v>
      </c>
      <c r="P16" s="19"/>
      <c r="Q16" s="19"/>
      <c r="R16" s="19"/>
      <c r="S16" s="19"/>
      <c r="T16" s="19"/>
    </row>
    <row r="17" spans="1:28" ht="28.5" hidden="1" customHeight="1" outlineLevel="1">
      <c r="B17" s="511" t="str">
        <f>TTUHSC!$B$1</f>
        <v>Texas Tech University Health Sciences Center</v>
      </c>
      <c r="C17" s="174"/>
      <c r="D17" s="174"/>
      <c r="E17" s="174"/>
      <c r="F17" s="174"/>
      <c r="G17" s="174"/>
      <c r="H17" s="174"/>
      <c r="I17" s="174"/>
      <c r="J17" s="174"/>
      <c r="K17" s="176">
        <f>TTUHSC!$K$8</f>
        <v>37886011</v>
      </c>
      <c r="L17" s="176">
        <f>TTUHSC!$L$8</f>
        <v>37886011</v>
      </c>
      <c r="N17" s="17"/>
      <c r="O17" s="518">
        <f>L17+K31+K45+K74+L88+L102+L116+L130+L144+L158</f>
        <v>131856691</v>
      </c>
      <c r="P17" s="19"/>
      <c r="Q17" s="19"/>
      <c r="R17" s="19"/>
      <c r="S17" s="19"/>
      <c r="T17" s="19"/>
    </row>
    <row r="18" spans="1:28" ht="28.5" hidden="1" customHeight="1" outlineLevel="1">
      <c r="B18" s="511" t="str">
        <f>TTUHSCEP!$B$1</f>
        <v>Texas Tech University Health Sciences Center at El Paso</v>
      </c>
      <c r="C18" s="174"/>
      <c r="D18" s="174"/>
      <c r="E18" s="174"/>
      <c r="F18" s="174"/>
      <c r="G18" s="174"/>
      <c r="H18" s="174"/>
      <c r="I18" s="174"/>
      <c r="J18" s="174"/>
      <c r="K18" s="176">
        <f>TTUHSCEP!$K$8</f>
        <v>9418560</v>
      </c>
      <c r="L18" s="176">
        <f>TTUHSCEP!$L$8</f>
        <v>9418560</v>
      </c>
      <c r="N18" s="17"/>
      <c r="O18" s="518">
        <f>L18+K32+K46+K75+L89+L103+L117+L131+L145+L159</f>
        <v>30401375</v>
      </c>
      <c r="P18" s="19"/>
      <c r="Q18" s="19"/>
      <c r="R18" s="19"/>
      <c r="S18" s="19"/>
      <c r="T18" s="19"/>
    </row>
    <row r="19" spans="1:28" ht="28.5" hidden="1" customHeight="1" outlineLevel="1">
      <c r="B19" s="511" t="str">
        <f>UNTHSC1!$B$1</f>
        <v>University of North Texas Health Science Center at Fort Worth (Less PM)</v>
      </c>
      <c r="C19" s="174"/>
      <c r="D19" s="174"/>
      <c r="E19" s="174"/>
      <c r="F19" s="174"/>
      <c r="G19" s="174"/>
      <c r="H19" s="174"/>
      <c r="I19" s="174"/>
      <c r="J19" s="174"/>
      <c r="K19" s="176">
        <f>UNTHSC1!$K$8</f>
        <v>34125246</v>
      </c>
      <c r="L19" s="176">
        <f>UNTHSC1!$L$8</f>
        <v>34125246</v>
      </c>
      <c r="N19" s="17"/>
      <c r="O19" s="518">
        <f>L19+K33+K47+K76+L90+L104+L118+L132+L146+L161</f>
        <v>124465862</v>
      </c>
      <c r="P19" s="19"/>
      <c r="Q19" s="19"/>
      <c r="R19" s="19"/>
      <c r="S19" s="19"/>
      <c r="T19" s="19"/>
    </row>
    <row r="20" spans="1:28" ht="28.5" hidden="1" customHeight="1" outlineLevel="1">
      <c r="B20" s="511" t="str">
        <f>UHM!$B$1</f>
        <v>University of Houston Medical School (M)</v>
      </c>
      <c r="C20" s="174"/>
      <c r="D20" s="174"/>
      <c r="E20" s="174"/>
      <c r="F20" s="174"/>
      <c r="G20" s="174"/>
      <c r="H20" s="174"/>
      <c r="I20" s="174"/>
      <c r="J20" s="174"/>
      <c r="K20" s="176">
        <f>UHM!$K$8</f>
        <v>210513</v>
      </c>
      <c r="L20" s="176">
        <f>UHM!$L$8</f>
        <v>210513</v>
      </c>
      <c r="N20" s="17"/>
      <c r="O20" s="518"/>
      <c r="P20" s="19"/>
      <c r="Q20" s="19"/>
      <c r="R20" s="19"/>
      <c r="S20" s="19"/>
      <c r="T20" s="19"/>
    </row>
    <row r="21" spans="1:28" ht="15.75" customHeight="1" collapsed="1">
      <c r="A21" s="387" t="s">
        <v>599</v>
      </c>
      <c r="B21" s="20" t="s">
        <v>4</v>
      </c>
      <c r="C21" s="21"/>
      <c r="D21" s="21"/>
      <c r="E21" s="21"/>
      <c r="F21" s="21"/>
      <c r="G21" s="21"/>
      <c r="H21" s="21"/>
      <c r="I21" s="21"/>
      <c r="J21" s="21"/>
      <c r="K21" s="22">
        <f>SUM(K8:K20)</f>
        <v>2052184014</v>
      </c>
      <c r="L21" s="23">
        <f>SUM(L8:L20)</f>
        <v>2052184014</v>
      </c>
      <c r="N21" s="115"/>
      <c r="O21" s="116"/>
      <c r="P21" s="19"/>
      <c r="Q21" s="19"/>
      <c r="R21" s="19"/>
      <c r="S21" s="19"/>
      <c r="T21" s="19"/>
      <c r="AB21" s="24">
        <f>SUM(C21:L21)</f>
        <v>4104368028</v>
      </c>
    </row>
    <row r="22" spans="1:28" ht="15.75" hidden="1" customHeight="1" outlineLevel="1">
      <c r="B22" s="20" t="str">
        <f>AUSM!$B$1</f>
        <v>The University of Texas at Austin Medical School (M)</v>
      </c>
      <c r="C22" s="21"/>
      <c r="D22" s="21"/>
      <c r="E22" s="21"/>
      <c r="F22" s="21"/>
      <c r="G22" s="21"/>
      <c r="H22" s="21"/>
      <c r="I22" s="21"/>
      <c r="J22" s="21"/>
      <c r="K22" s="33">
        <f>AUSM!$K$9</f>
        <v>0</v>
      </c>
      <c r="L22" s="23"/>
      <c r="N22" s="115"/>
      <c r="O22" s="116"/>
      <c r="P22" s="19"/>
      <c r="Q22" s="19"/>
      <c r="R22" s="19"/>
      <c r="S22" s="19"/>
      <c r="T22" s="19"/>
      <c r="AB22" s="24"/>
    </row>
    <row r="23" spans="1:28" ht="15.75" hidden="1" customHeight="1" outlineLevel="1">
      <c r="B23" s="20" t="str">
        <f>HSH!$B$1</f>
        <v>The University of Texas Health Science Center at Houston</v>
      </c>
      <c r="C23" s="21"/>
      <c r="D23" s="21"/>
      <c r="E23" s="21"/>
      <c r="F23" s="21"/>
      <c r="G23" s="21"/>
      <c r="H23" s="21"/>
      <c r="I23" s="21"/>
      <c r="J23" s="21"/>
      <c r="K23" s="33">
        <f>HSH!$K$9</f>
        <v>3003265</v>
      </c>
      <c r="L23" s="23"/>
      <c r="N23" s="115"/>
      <c r="O23" s="116"/>
      <c r="P23" s="19"/>
      <c r="Q23" s="19"/>
      <c r="R23" s="19"/>
      <c r="S23" s="19"/>
      <c r="T23" s="19"/>
      <c r="AB23" s="24"/>
    </row>
    <row r="24" spans="1:28" ht="15.75" hidden="1" customHeight="1" outlineLevel="1">
      <c r="B24" s="20" t="str">
        <f>HSSA!$B$1</f>
        <v>The University of Texas Health Science Center at San Antonio</v>
      </c>
      <c r="C24" s="21"/>
      <c r="D24" s="21"/>
      <c r="E24" s="21"/>
      <c r="F24" s="21"/>
      <c r="G24" s="21"/>
      <c r="H24" s="21"/>
      <c r="I24" s="21"/>
      <c r="J24" s="21"/>
      <c r="K24" s="33">
        <f>HSSA!$K$9</f>
        <v>0</v>
      </c>
      <c r="L24" s="23"/>
      <c r="N24" s="115"/>
      <c r="O24" s="116"/>
      <c r="P24" s="19"/>
      <c r="Q24" s="19"/>
      <c r="R24" s="19"/>
      <c r="S24" s="19"/>
      <c r="T24" s="19"/>
      <c r="AB24" s="24"/>
    </row>
    <row r="25" spans="1:28" ht="15.75" hidden="1" customHeight="1" outlineLevel="1">
      <c r="B25" s="20" t="str">
        <f>MBG!$B$1</f>
        <v>The University of Texas Medical Branch at Galveston</v>
      </c>
      <c r="C25" s="21"/>
      <c r="D25" s="21"/>
      <c r="E25" s="21"/>
      <c r="F25" s="21"/>
      <c r="G25" s="21"/>
      <c r="H25" s="21"/>
      <c r="I25" s="21"/>
      <c r="J25" s="21"/>
      <c r="K25" s="33">
        <f>MBG!$K$9</f>
        <v>0</v>
      </c>
      <c r="L25" s="23"/>
      <c r="N25" s="115"/>
      <c r="O25" s="116"/>
      <c r="P25" s="19"/>
      <c r="Q25" s="19"/>
      <c r="R25" s="19"/>
      <c r="S25" s="19"/>
      <c r="T25" s="19"/>
      <c r="AB25" s="24"/>
    </row>
    <row r="26" spans="1:28" ht="15.75" hidden="1" customHeight="1" outlineLevel="1">
      <c r="B26" s="20" t="str">
        <f>MDA!$B$1</f>
        <v>The University of Texas M.D. Anderson Cancer Center</v>
      </c>
      <c r="C26" s="21"/>
      <c r="D26" s="21"/>
      <c r="E26" s="21"/>
      <c r="F26" s="21"/>
      <c r="G26" s="21"/>
      <c r="H26" s="21"/>
      <c r="I26" s="21"/>
      <c r="J26" s="21"/>
      <c r="K26" s="33">
        <f>MDA!$K$9</f>
        <v>5635574</v>
      </c>
      <c r="L26" s="23"/>
      <c r="N26" s="115"/>
      <c r="O26" s="116"/>
      <c r="P26" s="19"/>
      <c r="Q26" s="19"/>
      <c r="R26" s="19"/>
      <c r="S26" s="19"/>
      <c r="T26" s="19"/>
      <c r="AB26" s="24"/>
    </row>
    <row r="27" spans="1:28" ht="15.75" hidden="1" customHeight="1" outlineLevel="1">
      <c r="B27" s="20" t="str">
        <f>RGVM!$B$1</f>
        <v>The University of Texas Rio Grande Valley Medical School (M)</v>
      </c>
      <c r="C27" s="21"/>
      <c r="D27" s="21"/>
      <c r="E27" s="21"/>
      <c r="F27" s="21"/>
      <c r="G27" s="21"/>
      <c r="H27" s="21"/>
      <c r="I27" s="21"/>
      <c r="J27" s="21"/>
      <c r="K27" s="33">
        <f>RGVM!$K$9</f>
        <v>0</v>
      </c>
      <c r="L27" s="23"/>
      <c r="N27" s="115"/>
      <c r="O27" s="116"/>
      <c r="P27" s="19"/>
      <c r="Q27" s="19"/>
      <c r="R27" s="19"/>
      <c r="S27" s="19"/>
      <c r="T27" s="19"/>
      <c r="AB27" s="24"/>
    </row>
    <row r="28" spans="1:28" ht="15.75" hidden="1" customHeight="1" outlineLevel="1">
      <c r="B28" s="20" t="str">
        <f>SWM!$B$1</f>
        <v>The University of Texas Southwestern Medical Center</v>
      </c>
      <c r="C28" s="21"/>
      <c r="D28" s="21"/>
      <c r="E28" s="21"/>
      <c r="F28" s="21"/>
      <c r="G28" s="21"/>
      <c r="H28" s="21"/>
      <c r="I28" s="21"/>
      <c r="J28" s="21"/>
      <c r="K28" s="33">
        <f>SWM!$K$9</f>
        <v>0</v>
      </c>
      <c r="L28" s="23"/>
      <c r="N28" s="115"/>
      <c r="O28" s="116"/>
      <c r="P28" s="19"/>
      <c r="Q28" s="19"/>
      <c r="R28" s="19"/>
      <c r="S28" s="19"/>
      <c r="T28" s="19"/>
      <c r="AB28" s="24"/>
    </row>
    <row r="29" spans="1:28" ht="15.75" hidden="1" customHeight="1" outlineLevel="1">
      <c r="B29" s="20" t="str">
        <f>TAMHSC!$B$1</f>
        <v>Texas A&amp;M University System Health Science Center</v>
      </c>
      <c r="C29" s="21"/>
      <c r="D29" s="21"/>
      <c r="E29" s="21"/>
      <c r="F29" s="21"/>
      <c r="G29" s="21"/>
      <c r="H29" s="21"/>
      <c r="I29" s="21"/>
      <c r="J29" s="21"/>
      <c r="K29" s="33">
        <f>TAMHSC!$K$9</f>
        <v>2217944</v>
      </c>
      <c r="L29" s="23"/>
      <c r="N29" s="115"/>
      <c r="O29" s="116"/>
      <c r="P29" s="19"/>
      <c r="Q29" s="19"/>
      <c r="R29" s="19"/>
      <c r="S29" s="19"/>
      <c r="T29" s="19"/>
      <c r="AB29" s="24"/>
    </row>
    <row r="30" spans="1:28" ht="15.75" hidden="1" customHeight="1" outlineLevel="1">
      <c r="B30" s="20" t="str">
        <f>THC!$B$1</f>
        <v>The University of Texas Health Science Center at Tyler</v>
      </c>
      <c r="C30" s="21"/>
      <c r="D30" s="21"/>
      <c r="E30" s="21"/>
      <c r="F30" s="21"/>
      <c r="G30" s="21"/>
      <c r="H30" s="21"/>
      <c r="I30" s="21"/>
      <c r="J30" s="21"/>
      <c r="K30" s="33">
        <f>THC!$K$9</f>
        <v>0</v>
      </c>
      <c r="L30" s="23"/>
      <c r="N30" s="115"/>
      <c r="O30" s="116"/>
      <c r="P30" s="19"/>
      <c r="Q30" s="19"/>
      <c r="R30" s="19"/>
      <c r="S30" s="19"/>
      <c r="T30" s="19"/>
      <c r="AB30" s="24"/>
    </row>
    <row r="31" spans="1:28" ht="15.75" hidden="1" customHeight="1" outlineLevel="1">
      <c r="B31" s="20" t="str">
        <f>TTUHSC!$B$1</f>
        <v>Texas Tech University Health Sciences Center</v>
      </c>
      <c r="C31" s="21"/>
      <c r="D31" s="21"/>
      <c r="E31" s="21"/>
      <c r="F31" s="21"/>
      <c r="G31" s="21"/>
      <c r="H31" s="21"/>
      <c r="I31" s="21"/>
      <c r="J31" s="21"/>
      <c r="K31" s="33">
        <f>TTUHSC!$K$9</f>
        <v>0</v>
      </c>
      <c r="L31" s="23"/>
      <c r="N31" s="115"/>
      <c r="O31" s="116"/>
      <c r="P31" s="19"/>
      <c r="Q31" s="19"/>
      <c r="R31" s="19"/>
      <c r="S31" s="19"/>
      <c r="T31" s="19"/>
      <c r="AB31" s="24"/>
    </row>
    <row r="32" spans="1:28" ht="15.75" hidden="1" customHeight="1" outlineLevel="1">
      <c r="B32" s="20" t="str">
        <f>TTUHSCEP!$B$1</f>
        <v>Texas Tech University Health Sciences Center at El Paso</v>
      </c>
      <c r="C32" s="21"/>
      <c r="D32" s="21"/>
      <c r="E32" s="21"/>
      <c r="F32" s="21"/>
      <c r="G32" s="21"/>
      <c r="H32" s="21"/>
      <c r="I32" s="21"/>
      <c r="J32" s="21"/>
      <c r="K32" s="33">
        <f>TTUHSCEP!$K$9</f>
        <v>0</v>
      </c>
      <c r="L32" s="23"/>
      <c r="N32" s="115"/>
      <c r="O32" s="116"/>
      <c r="P32" s="19"/>
      <c r="Q32" s="19"/>
      <c r="R32" s="19"/>
      <c r="S32" s="19"/>
      <c r="T32" s="19"/>
      <c r="AB32" s="24"/>
    </row>
    <row r="33" spans="1:28" ht="15.75" hidden="1" customHeight="1" outlineLevel="1">
      <c r="B33" s="20" t="str">
        <f>UNTHSC1!$B$1</f>
        <v>University of North Texas Health Science Center at Fort Worth (Less PM)</v>
      </c>
      <c r="C33" s="21"/>
      <c r="D33" s="21"/>
      <c r="E33" s="21"/>
      <c r="F33" s="21"/>
      <c r="G33" s="21"/>
      <c r="H33" s="21"/>
      <c r="I33" s="21"/>
      <c r="J33" s="21"/>
      <c r="K33" s="33">
        <f>UNTHSC1!$K$9</f>
        <v>0</v>
      </c>
      <c r="L33" s="23"/>
      <c r="N33" s="115"/>
      <c r="O33" s="116"/>
      <c r="P33" s="19"/>
      <c r="Q33" s="19"/>
      <c r="R33" s="19"/>
      <c r="S33" s="19"/>
      <c r="T33" s="19"/>
      <c r="AB33" s="24"/>
    </row>
    <row r="34" spans="1:28" ht="15.75" hidden="1" customHeight="1" outlineLevel="1">
      <c r="B34" s="20" t="s">
        <v>708</v>
      </c>
      <c r="C34" s="21"/>
      <c r="D34" s="21"/>
      <c r="E34" s="21"/>
      <c r="F34" s="21"/>
      <c r="G34" s="21"/>
      <c r="H34" s="21"/>
      <c r="I34" s="21"/>
      <c r="J34" s="21"/>
      <c r="K34" s="33">
        <f>UHM!$K$9</f>
        <v>12394</v>
      </c>
      <c r="L34" s="23"/>
      <c r="N34" s="115"/>
      <c r="O34" s="116"/>
      <c r="P34" s="19"/>
      <c r="Q34" s="19"/>
      <c r="R34" s="19"/>
      <c r="S34" s="19"/>
      <c r="T34" s="19"/>
      <c r="AB34" s="24"/>
    </row>
    <row r="35" spans="1:28" ht="15.75" customHeight="1" collapsed="1">
      <c r="A35" s="387" t="s">
        <v>599</v>
      </c>
      <c r="B35" s="20" t="s">
        <v>6</v>
      </c>
      <c r="C35" s="21"/>
      <c r="D35" s="21"/>
      <c r="E35" s="21"/>
      <c r="F35" s="21"/>
      <c r="G35" s="21"/>
      <c r="H35" s="21"/>
      <c r="I35" s="21"/>
      <c r="J35" s="21"/>
      <c r="K35" s="25">
        <f>SUM(K22:K34)</f>
        <v>10869177</v>
      </c>
      <c r="L35" s="26"/>
      <c r="N35" s="115"/>
      <c r="O35" s="28"/>
      <c r="P35" s="19"/>
      <c r="Q35" s="19"/>
      <c r="R35" s="19"/>
      <c r="S35" s="19"/>
      <c r="T35" s="19"/>
      <c r="AB35" s="24">
        <f>SUM(C35:L35)</f>
        <v>10869177</v>
      </c>
    </row>
    <row r="36" spans="1:28" ht="15.75" hidden="1" customHeight="1" outlineLevel="1">
      <c r="B36" s="20" t="str">
        <f>AUSM!$B$1</f>
        <v>The University of Texas at Austin Medical School (M)</v>
      </c>
      <c r="C36" s="21"/>
      <c r="D36" s="21"/>
      <c r="E36" s="21"/>
      <c r="F36" s="21"/>
      <c r="G36" s="21"/>
      <c r="H36" s="21"/>
      <c r="I36" s="21"/>
      <c r="J36" s="21"/>
      <c r="K36" s="177">
        <f>AUSM!$K$10</f>
        <v>32132772</v>
      </c>
      <c r="L36" s="26"/>
      <c r="N36" s="115"/>
      <c r="O36" s="28"/>
      <c r="P36" s="19"/>
      <c r="Q36" s="19"/>
      <c r="R36" s="19"/>
      <c r="S36" s="19"/>
      <c r="T36" s="19"/>
      <c r="AB36" s="24"/>
    </row>
    <row r="37" spans="1:28" ht="15.75" hidden="1" customHeight="1" outlineLevel="1">
      <c r="B37" s="20" t="str">
        <f>HSH!$B$1</f>
        <v>The University of Texas Health Science Center at Houston</v>
      </c>
      <c r="C37" s="21"/>
      <c r="D37" s="21"/>
      <c r="E37" s="21"/>
      <c r="F37" s="21"/>
      <c r="G37" s="21"/>
      <c r="H37" s="21"/>
      <c r="I37" s="21"/>
      <c r="J37" s="21"/>
      <c r="K37" s="177">
        <f>HSH!$K$10</f>
        <v>206404588</v>
      </c>
      <c r="L37" s="26"/>
      <c r="N37" s="115"/>
      <c r="O37" s="28"/>
      <c r="P37" s="19"/>
      <c r="Q37" s="19"/>
      <c r="R37" s="19"/>
      <c r="S37" s="19"/>
      <c r="T37" s="19"/>
      <c r="AB37" s="24"/>
    </row>
    <row r="38" spans="1:28" ht="15.75" hidden="1" customHeight="1" outlineLevel="1">
      <c r="B38" s="20" t="str">
        <f>HSSA!$B$1</f>
        <v>The University of Texas Health Science Center at San Antonio</v>
      </c>
      <c r="C38" s="21"/>
      <c r="D38" s="21"/>
      <c r="E38" s="21"/>
      <c r="F38" s="21"/>
      <c r="G38" s="21"/>
      <c r="H38" s="21"/>
      <c r="I38" s="21"/>
      <c r="J38" s="21"/>
      <c r="K38" s="177">
        <f>HSSA!$K$10</f>
        <v>146211127</v>
      </c>
      <c r="L38" s="26"/>
      <c r="N38" s="115"/>
      <c r="O38" s="28"/>
      <c r="P38" s="19"/>
      <c r="Q38" s="19"/>
      <c r="R38" s="19"/>
      <c r="S38" s="19"/>
      <c r="T38" s="19"/>
      <c r="AB38" s="24"/>
    </row>
    <row r="39" spans="1:28" ht="15.75" hidden="1" customHeight="1" outlineLevel="1">
      <c r="B39" s="20" t="str">
        <f>MBG!$B$1</f>
        <v>The University of Texas Medical Branch at Galveston</v>
      </c>
      <c r="C39" s="21"/>
      <c r="D39" s="21"/>
      <c r="E39" s="21"/>
      <c r="F39" s="21"/>
      <c r="G39" s="21"/>
      <c r="H39" s="21"/>
      <c r="I39" s="21"/>
      <c r="J39" s="21"/>
      <c r="K39" s="177">
        <f>MBG!$K$10</f>
        <v>112649398</v>
      </c>
      <c r="L39" s="26"/>
      <c r="N39" s="115"/>
      <c r="O39" s="28"/>
      <c r="P39" s="19"/>
      <c r="Q39" s="19"/>
      <c r="R39" s="19"/>
      <c r="S39" s="19"/>
      <c r="T39" s="19"/>
      <c r="AB39" s="24"/>
    </row>
    <row r="40" spans="1:28" ht="15.75" hidden="1" customHeight="1" outlineLevel="1">
      <c r="B40" s="20" t="str">
        <f>MDA!$B$1</f>
        <v>The University of Texas M.D. Anderson Cancer Center</v>
      </c>
      <c r="C40" s="21"/>
      <c r="D40" s="21"/>
      <c r="E40" s="21"/>
      <c r="F40" s="21"/>
      <c r="G40" s="21"/>
      <c r="H40" s="21"/>
      <c r="I40" s="21"/>
      <c r="J40" s="21"/>
      <c r="K40" s="177">
        <f>MDA!$K$10</f>
        <v>840274380</v>
      </c>
      <c r="L40" s="26"/>
      <c r="N40" s="115"/>
      <c r="O40" s="28"/>
      <c r="P40" s="19"/>
      <c r="Q40" s="19"/>
      <c r="R40" s="19"/>
      <c r="S40" s="19"/>
      <c r="T40" s="19"/>
      <c r="AB40" s="24"/>
    </row>
    <row r="41" spans="1:28" ht="15.75" hidden="1" customHeight="1" outlineLevel="1">
      <c r="B41" s="20" t="str">
        <f>RGVM!$B$1</f>
        <v>The University of Texas Rio Grande Valley Medical School (M)</v>
      </c>
      <c r="C41" s="21"/>
      <c r="D41" s="21"/>
      <c r="E41" s="21"/>
      <c r="F41" s="21"/>
      <c r="G41" s="21"/>
      <c r="H41" s="21"/>
      <c r="I41" s="21"/>
      <c r="J41" s="21"/>
      <c r="K41" s="177">
        <f>RGVM!$K$10</f>
        <v>17373387</v>
      </c>
      <c r="L41" s="26"/>
      <c r="N41" s="115"/>
      <c r="O41" s="28"/>
      <c r="P41" s="19"/>
      <c r="Q41" s="19"/>
      <c r="R41" s="19"/>
      <c r="S41" s="19"/>
      <c r="T41" s="19"/>
      <c r="AB41" s="24"/>
    </row>
    <row r="42" spans="1:28" ht="15.75" hidden="1" customHeight="1" outlineLevel="1">
      <c r="B42" s="20" t="str">
        <f>SWM!$B$1</f>
        <v>The University of Texas Southwestern Medical Center</v>
      </c>
      <c r="C42" s="21"/>
      <c r="D42" s="21"/>
      <c r="E42" s="21"/>
      <c r="F42" s="21"/>
      <c r="G42" s="21"/>
      <c r="H42" s="21"/>
      <c r="I42" s="21"/>
      <c r="J42" s="21"/>
      <c r="K42" s="177">
        <f>SWM!$K$10</f>
        <v>397379610</v>
      </c>
      <c r="L42" s="26"/>
      <c r="N42" s="115"/>
      <c r="O42" s="28"/>
      <c r="P42" s="19"/>
      <c r="Q42" s="19"/>
      <c r="R42" s="19"/>
      <c r="S42" s="19"/>
      <c r="T42" s="19"/>
      <c r="AB42" s="24"/>
    </row>
    <row r="43" spans="1:28" ht="15.75" hidden="1" customHeight="1" outlineLevel="1">
      <c r="B43" s="20" t="str">
        <f>TAMHSC!$B$1</f>
        <v>Texas A&amp;M University System Health Science Center</v>
      </c>
      <c r="C43" s="21"/>
      <c r="D43" s="21"/>
      <c r="E43" s="21"/>
      <c r="F43" s="21"/>
      <c r="G43" s="21"/>
      <c r="H43" s="21"/>
      <c r="I43" s="21"/>
      <c r="J43" s="21"/>
      <c r="K43" s="177">
        <f>TAMHSC!$K$10</f>
        <v>210551918</v>
      </c>
      <c r="L43" s="26"/>
      <c r="N43" s="115"/>
      <c r="O43" s="28"/>
      <c r="P43" s="19"/>
      <c r="Q43" s="19"/>
      <c r="R43" s="19"/>
      <c r="S43" s="19"/>
      <c r="T43" s="19"/>
      <c r="AB43" s="24"/>
    </row>
    <row r="44" spans="1:28" ht="15.75" hidden="1" customHeight="1" outlineLevel="1">
      <c r="B44" s="20" t="str">
        <f>THC!$B$1</f>
        <v>The University of Texas Health Science Center at Tyler</v>
      </c>
      <c r="C44" s="21"/>
      <c r="D44" s="21"/>
      <c r="E44" s="21"/>
      <c r="F44" s="21"/>
      <c r="G44" s="21"/>
      <c r="H44" s="21"/>
      <c r="I44" s="21"/>
      <c r="J44" s="21"/>
      <c r="K44" s="177">
        <f>THC!$K$10</f>
        <v>18423287</v>
      </c>
      <c r="L44" s="26"/>
      <c r="N44" s="115"/>
      <c r="O44" s="28"/>
      <c r="P44" s="19"/>
      <c r="Q44" s="19"/>
      <c r="R44" s="19"/>
      <c r="S44" s="19"/>
      <c r="T44" s="19"/>
      <c r="AB44" s="24"/>
    </row>
    <row r="45" spans="1:28" ht="15.75" hidden="1" customHeight="1" outlineLevel="1">
      <c r="B45" s="20" t="str">
        <f>TTUHSC!$B$1</f>
        <v>Texas Tech University Health Sciences Center</v>
      </c>
      <c r="C45" s="21"/>
      <c r="D45" s="21"/>
      <c r="E45" s="21"/>
      <c r="F45" s="21"/>
      <c r="G45" s="21"/>
      <c r="H45" s="21"/>
      <c r="I45" s="21"/>
      <c r="J45" s="21"/>
      <c r="K45" s="177">
        <f>TTUHSC!$K$10</f>
        <v>37886011</v>
      </c>
      <c r="L45" s="26"/>
      <c r="N45" s="115"/>
      <c r="O45" s="28"/>
      <c r="P45" s="19"/>
      <c r="Q45" s="19"/>
      <c r="R45" s="19"/>
      <c r="S45" s="19"/>
      <c r="T45" s="19"/>
      <c r="AB45" s="24"/>
    </row>
    <row r="46" spans="1:28" ht="15.75" hidden="1" customHeight="1" outlineLevel="1">
      <c r="B46" s="20" t="str">
        <f>TTUHSCEP!$B$1</f>
        <v>Texas Tech University Health Sciences Center at El Paso</v>
      </c>
      <c r="C46" s="21"/>
      <c r="D46" s="21"/>
      <c r="E46" s="21"/>
      <c r="F46" s="21"/>
      <c r="G46" s="21"/>
      <c r="H46" s="21"/>
      <c r="I46" s="21"/>
      <c r="J46" s="21"/>
      <c r="K46" s="177">
        <f>TTUHSCEP!$K$10</f>
        <v>9418560</v>
      </c>
      <c r="L46" s="26"/>
      <c r="N46" s="115"/>
      <c r="O46" s="28"/>
      <c r="P46" s="19"/>
      <c r="Q46" s="19"/>
      <c r="R46" s="19"/>
      <c r="S46" s="19"/>
      <c r="T46" s="19"/>
      <c r="AB46" s="24"/>
    </row>
    <row r="47" spans="1:28" ht="15.75" hidden="1" customHeight="1" outlineLevel="1">
      <c r="B47" s="20" t="str">
        <f>UNTHSC1!$B$1</f>
        <v>University of North Texas Health Science Center at Fort Worth (Less PM)</v>
      </c>
      <c r="C47" s="21"/>
      <c r="D47" s="21"/>
      <c r="E47" s="21"/>
      <c r="F47" s="21"/>
      <c r="G47" s="21"/>
      <c r="H47" s="21"/>
      <c r="I47" s="21"/>
      <c r="J47" s="21"/>
      <c r="K47" s="177">
        <f>UNTHSC1!$K$10</f>
        <v>34125246</v>
      </c>
      <c r="L47" s="26"/>
      <c r="N47" s="115"/>
      <c r="O47" s="28"/>
      <c r="P47" s="19"/>
      <c r="Q47" s="19"/>
      <c r="R47" s="19"/>
      <c r="S47" s="19"/>
      <c r="T47" s="19"/>
      <c r="AB47" s="24"/>
    </row>
    <row r="48" spans="1:28" ht="15.75" hidden="1" customHeight="1" outlineLevel="1">
      <c r="B48" s="20" t="s">
        <v>708</v>
      </c>
      <c r="C48" s="21"/>
      <c r="D48" s="21"/>
      <c r="E48" s="21"/>
      <c r="F48" s="21"/>
      <c r="G48" s="21"/>
      <c r="H48" s="21"/>
      <c r="I48" s="21"/>
      <c r="J48" s="21"/>
      <c r="K48" s="177">
        <f>UHM!$K$10</f>
        <v>222907</v>
      </c>
      <c r="L48" s="26"/>
      <c r="N48" s="115"/>
      <c r="O48" s="28"/>
      <c r="P48" s="19"/>
      <c r="Q48" s="19"/>
      <c r="R48" s="19"/>
      <c r="S48" s="19"/>
      <c r="T48" s="19"/>
      <c r="AB48" s="24"/>
    </row>
    <row r="49" spans="1:28" ht="15.75" customHeight="1" collapsed="1">
      <c r="A49" s="387"/>
      <c r="B49" s="27" t="s">
        <v>7</v>
      </c>
      <c r="C49" s="28"/>
      <c r="D49" s="21"/>
      <c r="E49" s="21"/>
      <c r="F49" s="9"/>
      <c r="G49" s="461"/>
      <c r="H49" s="678"/>
      <c r="I49" s="678"/>
      <c r="J49" s="679"/>
      <c r="K49" s="31">
        <f>SUM(K36:K48)</f>
        <v>2063053191</v>
      </c>
      <c r="L49" s="32"/>
      <c r="N49" s="117"/>
      <c r="O49" s="118"/>
      <c r="P49" s="19"/>
      <c r="Q49" s="19"/>
      <c r="R49" s="19"/>
      <c r="S49" s="19"/>
      <c r="T49" s="19"/>
      <c r="AB49" s="24"/>
    </row>
    <row r="50" spans="1:28" ht="15.75" customHeight="1">
      <c r="B50" s="20"/>
      <c r="C50" s="21"/>
      <c r="D50" s="21"/>
      <c r="E50" s="21"/>
      <c r="F50" s="9"/>
      <c r="G50" s="9"/>
      <c r="H50" s="9"/>
      <c r="I50" s="9"/>
      <c r="J50" s="9"/>
      <c r="K50" s="33"/>
      <c r="L50" s="26"/>
      <c r="N50" s="17"/>
      <c r="O50" s="95"/>
      <c r="P50" s="34"/>
      <c r="Q50" s="34"/>
      <c r="R50" s="34"/>
      <c r="S50" s="34"/>
      <c r="T50" s="35"/>
      <c r="AB50" s="24">
        <f t="shared" ref="AB50" si="1">SUM(C49:L49)</f>
        <v>2063053191</v>
      </c>
    </row>
    <row r="51" spans="1:28" ht="15.75" hidden="1" customHeight="1" outlineLevel="1">
      <c r="B51" s="20" t="str">
        <f>AUSM!$B$1</f>
        <v>The University of Texas at Austin Medical School (M)</v>
      </c>
      <c r="C51" s="21"/>
      <c r="D51" s="21"/>
      <c r="E51" s="21"/>
      <c r="F51" s="9"/>
      <c r="G51" s="9"/>
      <c r="H51" s="9"/>
      <c r="I51" s="9"/>
      <c r="J51" s="9"/>
      <c r="K51" s="33">
        <f>AUSM!$K$12</f>
        <v>0</v>
      </c>
      <c r="L51" s="26"/>
      <c r="N51" s="17"/>
      <c r="O51" s="95"/>
      <c r="P51" s="34"/>
      <c r="Q51" s="34"/>
      <c r="R51" s="34"/>
      <c r="S51" s="34"/>
      <c r="T51" s="35"/>
      <c r="AB51" s="24"/>
    </row>
    <row r="52" spans="1:28" ht="15.75" hidden="1" customHeight="1" outlineLevel="1">
      <c r="B52" s="20" t="str">
        <f>HSH!$B$1</f>
        <v>The University of Texas Health Science Center at Houston</v>
      </c>
      <c r="C52" s="21"/>
      <c r="D52" s="21"/>
      <c r="E52" s="21"/>
      <c r="F52" s="9"/>
      <c r="G52" s="9"/>
      <c r="H52" s="9"/>
      <c r="I52" s="9"/>
      <c r="J52" s="9"/>
      <c r="K52" s="33">
        <f>HSH!$K$12</f>
        <v>0</v>
      </c>
      <c r="L52" s="26"/>
      <c r="N52" s="17"/>
      <c r="O52" s="95"/>
      <c r="P52" s="34"/>
      <c r="Q52" s="34"/>
      <c r="R52" s="34"/>
      <c r="S52" s="34"/>
      <c r="T52" s="35"/>
      <c r="AB52" s="24"/>
    </row>
    <row r="53" spans="1:28" ht="15.75" hidden="1" customHeight="1" outlineLevel="1">
      <c r="B53" s="20" t="str">
        <f>HSSA!$B$1</f>
        <v>The University of Texas Health Science Center at San Antonio</v>
      </c>
      <c r="C53" s="21"/>
      <c r="D53" s="21"/>
      <c r="E53" s="21"/>
      <c r="F53" s="9"/>
      <c r="G53" s="9"/>
      <c r="H53" s="9"/>
      <c r="I53" s="9"/>
      <c r="J53" s="9"/>
      <c r="K53" s="33">
        <f>HSSA!$K$12</f>
        <v>0</v>
      </c>
      <c r="L53" s="26"/>
      <c r="N53" s="17"/>
      <c r="O53" s="95"/>
      <c r="P53" s="34"/>
      <c r="Q53" s="34"/>
      <c r="R53" s="34"/>
      <c r="S53" s="34"/>
      <c r="T53" s="35"/>
      <c r="AB53" s="24"/>
    </row>
    <row r="54" spans="1:28" ht="15.75" hidden="1" customHeight="1" outlineLevel="1">
      <c r="B54" s="20" t="str">
        <f>MBG!$B$1</f>
        <v>The University of Texas Medical Branch at Galveston</v>
      </c>
      <c r="C54" s="21"/>
      <c r="D54" s="21"/>
      <c r="E54" s="21"/>
      <c r="F54" s="9"/>
      <c r="G54" s="9"/>
      <c r="H54" s="9"/>
      <c r="I54" s="9"/>
      <c r="J54" s="9"/>
      <c r="K54" s="33">
        <f>MBG!$K$12</f>
        <v>0</v>
      </c>
      <c r="L54" s="26"/>
      <c r="N54" s="17"/>
      <c r="O54" s="95"/>
      <c r="P54" s="34"/>
      <c r="Q54" s="34"/>
      <c r="R54" s="34"/>
      <c r="S54" s="34"/>
      <c r="T54" s="35"/>
      <c r="AB54" s="24"/>
    </row>
    <row r="55" spans="1:28" ht="15.75" hidden="1" customHeight="1" outlineLevel="1">
      <c r="B55" s="20" t="str">
        <f>MDA!$B$1</f>
        <v>The University of Texas M.D. Anderson Cancer Center</v>
      </c>
      <c r="C55" s="21"/>
      <c r="D55" s="21"/>
      <c r="E55" s="21"/>
      <c r="F55" s="9"/>
      <c r="G55" s="9"/>
      <c r="H55" s="9"/>
      <c r="I55" s="9"/>
      <c r="J55" s="9"/>
      <c r="K55" s="33">
        <f>MDA!$K$12</f>
        <v>0</v>
      </c>
      <c r="L55" s="26"/>
      <c r="N55" s="17"/>
      <c r="O55" s="95"/>
      <c r="P55" s="34"/>
      <c r="Q55" s="34"/>
      <c r="R55" s="34"/>
      <c r="S55" s="34"/>
      <c r="T55" s="35"/>
      <c r="AB55" s="24"/>
    </row>
    <row r="56" spans="1:28" ht="15.75" hidden="1" customHeight="1" outlineLevel="1">
      <c r="B56" s="20" t="str">
        <f>RGVM!$B$1</f>
        <v>The University of Texas Rio Grande Valley Medical School (M)</v>
      </c>
      <c r="C56" s="21"/>
      <c r="D56" s="21"/>
      <c r="E56" s="21"/>
      <c r="F56" s="9"/>
      <c r="G56" s="9"/>
      <c r="H56" s="9"/>
      <c r="I56" s="9"/>
      <c r="J56" s="9"/>
      <c r="K56" s="33">
        <f>RGVM!$K$12</f>
        <v>0</v>
      </c>
      <c r="L56" s="26"/>
      <c r="N56" s="17"/>
      <c r="O56" s="95"/>
      <c r="P56" s="34"/>
      <c r="Q56" s="34"/>
      <c r="R56" s="34"/>
      <c r="S56" s="34"/>
      <c r="T56" s="35"/>
      <c r="AB56" s="24"/>
    </row>
    <row r="57" spans="1:28" ht="15.75" hidden="1" customHeight="1" outlineLevel="1">
      <c r="B57" s="20" t="str">
        <f>SWM!$B$1</f>
        <v>The University of Texas Southwestern Medical Center</v>
      </c>
      <c r="C57" s="21"/>
      <c r="D57" s="21"/>
      <c r="E57" s="21"/>
      <c r="F57" s="9"/>
      <c r="G57" s="9"/>
      <c r="H57" s="9"/>
      <c r="I57" s="9"/>
      <c r="J57" s="9"/>
      <c r="K57" s="33">
        <f>SWM!$K$12</f>
        <v>17476670</v>
      </c>
      <c r="L57" s="26"/>
      <c r="N57" s="17"/>
      <c r="O57" s="95"/>
      <c r="P57" s="34"/>
      <c r="Q57" s="34"/>
      <c r="R57" s="34"/>
      <c r="S57" s="34"/>
      <c r="T57" s="35"/>
      <c r="AB57" s="24"/>
    </row>
    <row r="58" spans="1:28" ht="15.75" hidden="1" customHeight="1" outlineLevel="1">
      <c r="B58" s="20" t="str">
        <f>TAMHSC!$B$1</f>
        <v>Texas A&amp;M University System Health Science Center</v>
      </c>
      <c r="C58" s="21"/>
      <c r="D58" s="21"/>
      <c r="E58" s="21"/>
      <c r="F58" s="9"/>
      <c r="G58" s="9"/>
      <c r="H58" s="9"/>
      <c r="I58" s="9"/>
      <c r="J58" s="9"/>
      <c r="K58" s="33">
        <f>TAMHSC!$K$12</f>
        <v>0</v>
      </c>
      <c r="L58" s="26"/>
      <c r="N58" s="17"/>
      <c r="O58" s="95"/>
      <c r="P58" s="34"/>
      <c r="Q58" s="34"/>
      <c r="R58" s="34"/>
      <c r="S58" s="34"/>
      <c r="T58" s="35"/>
      <c r="AB58" s="24"/>
    </row>
    <row r="59" spans="1:28" ht="15.75" hidden="1" customHeight="1" outlineLevel="1">
      <c r="B59" s="20" t="str">
        <f>THC!$B$1</f>
        <v>The University of Texas Health Science Center at Tyler</v>
      </c>
      <c r="C59" s="21"/>
      <c r="D59" s="21"/>
      <c r="E59" s="21"/>
      <c r="F59" s="9"/>
      <c r="G59" s="9"/>
      <c r="H59" s="9"/>
      <c r="I59" s="9"/>
      <c r="J59" s="9"/>
      <c r="K59" s="33">
        <f>THC!$K$12</f>
        <v>0</v>
      </c>
      <c r="L59" s="26"/>
      <c r="N59" s="17"/>
      <c r="O59" s="95"/>
      <c r="P59" s="34"/>
      <c r="Q59" s="34"/>
      <c r="R59" s="34"/>
      <c r="S59" s="34"/>
      <c r="T59" s="35"/>
      <c r="AB59" s="24"/>
    </row>
    <row r="60" spans="1:28" ht="15.75" hidden="1" customHeight="1" outlineLevel="1">
      <c r="B60" s="20" t="str">
        <f>TTUHSC!$B$1</f>
        <v>Texas Tech University Health Sciences Center</v>
      </c>
      <c r="C60" s="21"/>
      <c r="D60" s="21"/>
      <c r="E60" s="21"/>
      <c r="F60" s="9"/>
      <c r="G60" s="9"/>
      <c r="H60" s="9"/>
      <c r="I60" s="9"/>
      <c r="J60" s="9"/>
      <c r="K60" s="33">
        <f>TTUHSC!$K$12</f>
        <v>186689</v>
      </c>
      <c r="L60" s="26"/>
      <c r="N60" s="17"/>
      <c r="O60" s="95"/>
      <c r="P60" s="34"/>
      <c r="Q60" s="34"/>
      <c r="R60" s="34"/>
      <c r="S60" s="34"/>
      <c r="T60" s="35"/>
      <c r="AB60" s="24"/>
    </row>
    <row r="61" spans="1:28" ht="15.75" hidden="1" customHeight="1" outlineLevel="1">
      <c r="B61" s="20" t="str">
        <f>TTUHSCEP!$B$1</f>
        <v>Texas Tech University Health Sciences Center at El Paso</v>
      </c>
      <c r="C61" s="21"/>
      <c r="D61" s="21"/>
      <c r="E61" s="21"/>
      <c r="F61" s="9"/>
      <c r="G61" s="9"/>
      <c r="H61" s="9"/>
      <c r="I61" s="9"/>
      <c r="J61" s="9"/>
      <c r="K61" s="33">
        <f>TTUHSCEP!$K$12</f>
        <v>0</v>
      </c>
      <c r="L61" s="26"/>
      <c r="N61" s="17"/>
      <c r="O61" s="95"/>
      <c r="P61" s="34"/>
      <c r="Q61" s="34"/>
      <c r="R61" s="34"/>
      <c r="S61" s="34"/>
      <c r="T61" s="35"/>
      <c r="AB61" s="24"/>
    </row>
    <row r="62" spans="1:28" ht="15.75" hidden="1" customHeight="1" outlineLevel="1">
      <c r="B62" s="20" t="str">
        <f>UNTHSC1!$B$1</f>
        <v>University of North Texas Health Science Center at Fort Worth (Less PM)</v>
      </c>
      <c r="C62" s="21"/>
      <c r="D62" s="21"/>
      <c r="E62" s="21"/>
      <c r="F62" s="9"/>
      <c r="G62" s="9"/>
      <c r="H62" s="9"/>
      <c r="I62" s="9"/>
      <c r="J62" s="9"/>
      <c r="K62" s="33">
        <f>UNTHSC1!$K$12</f>
        <v>0</v>
      </c>
      <c r="L62" s="26"/>
      <c r="N62" s="17"/>
      <c r="O62" s="95"/>
      <c r="P62" s="34"/>
      <c r="Q62" s="34"/>
      <c r="R62" s="34"/>
      <c r="S62" s="34"/>
      <c r="T62" s="35"/>
      <c r="AB62" s="24"/>
    </row>
    <row r="63" spans="1:28" ht="15.75" hidden="1" customHeight="1" outlineLevel="1">
      <c r="B63" s="20" t="s">
        <v>708</v>
      </c>
      <c r="C63" s="21"/>
      <c r="D63" s="21"/>
      <c r="E63" s="21"/>
      <c r="F63" s="9"/>
      <c r="G63" s="9"/>
      <c r="H63" s="9"/>
      <c r="I63" s="9"/>
      <c r="J63" s="9"/>
      <c r="K63" s="33">
        <f>UHM!$K$12</f>
        <v>0</v>
      </c>
      <c r="L63" s="26"/>
      <c r="N63" s="17"/>
      <c r="O63" s="95"/>
      <c r="P63" s="34"/>
      <c r="Q63" s="34"/>
      <c r="R63" s="34"/>
      <c r="S63" s="34"/>
      <c r="T63" s="35"/>
      <c r="AB63" s="24"/>
    </row>
    <row r="64" spans="1:28" ht="15.75" customHeight="1" collapsed="1">
      <c r="A64" s="387" t="s">
        <v>599</v>
      </c>
      <c r="B64" s="20" t="s">
        <v>8</v>
      </c>
      <c r="C64" s="21"/>
      <c r="D64" s="21"/>
      <c r="E64" s="21"/>
      <c r="F64" s="21"/>
      <c r="G64" s="21"/>
      <c r="H64" s="21"/>
      <c r="I64" s="21"/>
      <c r="J64" s="21"/>
      <c r="K64" s="36">
        <f>SUM(K51:K63)</f>
        <v>17663359</v>
      </c>
      <c r="L64" s="26"/>
      <c r="N64" s="37"/>
      <c r="O64" s="19"/>
      <c r="P64" s="19"/>
      <c r="Q64" s="19"/>
      <c r="R64" s="19"/>
      <c r="S64" s="19"/>
      <c r="T64" s="19"/>
      <c r="AB64" s="24">
        <f>SUM(C50:L50)</f>
        <v>0</v>
      </c>
    </row>
    <row r="65" spans="1:28" ht="15.75" hidden="1" customHeight="1" outlineLevel="1">
      <c r="B65" s="20" t="str">
        <f>AUSM!$B$1</f>
        <v>The University of Texas at Austin Medical School (M)</v>
      </c>
      <c r="C65" s="21"/>
      <c r="D65" s="21"/>
      <c r="E65" s="21"/>
      <c r="F65" s="21"/>
      <c r="G65" s="21"/>
      <c r="H65" s="21"/>
      <c r="I65" s="21"/>
      <c r="J65" s="21"/>
      <c r="K65" s="36">
        <f>AUSM!$K$13</f>
        <v>2724345</v>
      </c>
      <c r="L65" s="26">
        <f>AUSM!$L$13</f>
        <v>2724345</v>
      </c>
      <c r="N65" s="37"/>
      <c r="O65" s="19"/>
      <c r="P65" s="19"/>
      <c r="Q65" s="19"/>
      <c r="R65" s="19"/>
      <c r="S65" s="19"/>
      <c r="T65" s="19"/>
      <c r="AB65" s="24"/>
    </row>
    <row r="66" spans="1:28" ht="15.75" hidden="1" customHeight="1" outlineLevel="1">
      <c r="B66" s="20" t="str">
        <f>HSH!$B$1</f>
        <v>The University of Texas Health Science Center at Houston</v>
      </c>
      <c r="C66" s="21"/>
      <c r="D66" s="21"/>
      <c r="E66" s="21"/>
      <c r="F66" s="21"/>
      <c r="G66" s="21"/>
      <c r="H66" s="21"/>
      <c r="I66" s="21"/>
      <c r="J66" s="21"/>
      <c r="K66" s="36">
        <f>HSH!$K$13</f>
        <v>45744925</v>
      </c>
      <c r="L66" s="26">
        <f>HSH!$L$13</f>
        <v>45744925</v>
      </c>
      <c r="N66" s="37"/>
      <c r="O66" s="19"/>
      <c r="P66" s="19"/>
      <c r="Q66" s="19"/>
      <c r="R66" s="19"/>
      <c r="S66" s="19"/>
      <c r="T66" s="19"/>
      <c r="AB66" s="24"/>
    </row>
    <row r="67" spans="1:28" ht="15.75" hidden="1" customHeight="1" outlineLevel="1">
      <c r="B67" s="20" t="str">
        <f>HSSA!$B$1</f>
        <v>The University of Texas Health Science Center at San Antonio</v>
      </c>
      <c r="C67" s="21"/>
      <c r="D67" s="21"/>
      <c r="E67" s="21"/>
      <c r="F67" s="21"/>
      <c r="G67" s="21"/>
      <c r="H67" s="21"/>
      <c r="I67" s="21"/>
      <c r="J67" s="21"/>
      <c r="K67" s="36">
        <f>HSSA!$K$13</f>
        <v>29884345</v>
      </c>
      <c r="L67" s="26">
        <f>HSSA!$L$13</f>
        <v>29884345</v>
      </c>
      <c r="N67" s="37"/>
      <c r="O67" s="19"/>
      <c r="P67" s="19"/>
      <c r="Q67" s="19"/>
      <c r="R67" s="19"/>
      <c r="S67" s="19"/>
      <c r="T67" s="19"/>
      <c r="AB67" s="24"/>
    </row>
    <row r="68" spans="1:28" ht="15.75" hidden="1" customHeight="1" outlineLevel="1">
      <c r="B68" s="20" t="str">
        <f>MBG!$B$1</f>
        <v>The University of Texas Medical Branch at Galveston</v>
      </c>
      <c r="C68" s="21"/>
      <c r="D68" s="21"/>
      <c r="E68" s="21"/>
      <c r="F68" s="21"/>
      <c r="G68" s="21"/>
      <c r="H68" s="21"/>
      <c r="I68" s="21"/>
      <c r="J68" s="21"/>
      <c r="K68" s="36">
        <f>MBG!$K$13</f>
        <v>35358451</v>
      </c>
      <c r="L68" s="26">
        <f>MBG!$L$13</f>
        <v>35358451</v>
      </c>
      <c r="N68" s="37"/>
      <c r="O68" s="19"/>
      <c r="P68" s="19"/>
      <c r="Q68" s="19"/>
      <c r="R68" s="19"/>
      <c r="S68" s="19"/>
      <c r="T68" s="19"/>
      <c r="AB68" s="24"/>
    </row>
    <row r="69" spans="1:28" ht="15.75" hidden="1" customHeight="1" outlineLevel="1">
      <c r="B69" s="20" t="str">
        <f>MDA!$B$1</f>
        <v>The University of Texas M.D. Anderson Cancer Center</v>
      </c>
      <c r="C69" s="21"/>
      <c r="D69" s="21"/>
      <c r="E69" s="21"/>
      <c r="F69" s="21"/>
      <c r="G69" s="21"/>
      <c r="H69" s="21"/>
      <c r="I69" s="21"/>
      <c r="J69" s="21"/>
      <c r="K69" s="36">
        <f>MDA!$K$13</f>
        <v>98182918</v>
      </c>
      <c r="L69" s="26">
        <f>MDA!$L$13</f>
        <v>98182918</v>
      </c>
      <c r="N69" s="37"/>
      <c r="O69" s="19"/>
      <c r="P69" s="19"/>
      <c r="Q69" s="19"/>
      <c r="R69" s="19"/>
      <c r="S69" s="19"/>
      <c r="T69" s="19"/>
      <c r="AB69" s="24"/>
    </row>
    <row r="70" spans="1:28" ht="15.75" hidden="1" customHeight="1" outlineLevel="1">
      <c r="B70" s="20" t="str">
        <f>RGVM!$B$1</f>
        <v>The University of Texas Rio Grande Valley Medical School (M)</v>
      </c>
      <c r="C70" s="21"/>
      <c r="D70" s="21"/>
      <c r="E70" s="21"/>
      <c r="F70" s="21"/>
      <c r="G70" s="21"/>
      <c r="H70" s="21"/>
      <c r="I70" s="21"/>
      <c r="J70" s="21"/>
      <c r="K70" s="36">
        <f>RGVM!$K$13</f>
        <v>1665623</v>
      </c>
      <c r="L70" s="26">
        <f>RGVM!$L$13</f>
        <v>1665623</v>
      </c>
      <c r="N70" s="37"/>
      <c r="O70" s="19"/>
      <c r="P70" s="19"/>
      <c r="Q70" s="19"/>
      <c r="R70" s="19"/>
      <c r="S70" s="19"/>
      <c r="T70" s="19"/>
      <c r="AB70" s="24"/>
    </row>
    <row r="71" spans="1:28" ht="15.75" hidden="1" customHeight="1" outlineLevel="1">
      <c r="B71" s="20" t="str">
        <f>SWM!$B$1</f>
        <v>The University of Texas Southwestern Medical Center</v>
      </c>
      <c r="C71" s="21"/>
      <c r="D71" s="21"/>
      <c r="E71" s="21"/>
      <c r="F71" s="21"/>
      <c r="G71" s="21"/>
      <c r="H71" s="21"/>
      <c r="I71" s="21"/>
      <c r="J71" s="21"/>
      <c r="K71" s="36">
        <f>SWM!$K$13</f>
        <v>87358963</v>
      </c>
      <c r="L71" s="26">
        <f>SWM!$L$13</f>
        <v>87358963</v>
      </c>
      <c r="N71" s="37"/>
      <c r="O71" s="19"/>
      <c r="P71" s="19"/>
      <c r="Q71" s="19"/>
      <c r="R71" s="19"/>
      <c r="S71" s="19"/>
      <c r="T71" s="19"/>
      <c r="AB71" s="24"/>
    </row>
    <row r="72" spans="1:28" ht="15.75" hidden="1" customHeight="1" outlineLevel="1">
      <c r="B72" s="20" t="str">
        <f>TAMHSC!$B$1</f>
        <v>Texas A&amp;M University System Health Science Center</v>
      </c>
      <c r="C72" s="21"/>
      <c r="D72" s="21"/>
      <c r="E72" s="21"/>
      <c r="F72" s="21"/>
      <c r="G72" s="21"/>
      <c r="H72" s="21"/>
      <c r="I72" s="21"/>
      <c r="J72" s="21"/>
      <c r="K72" s="36">
        <f>TAMHSC!$K$13</f>
        <v>11479386</v>
      </c>
      <c r="L72" s="26">
        <f>TAMHSC!$L$13</f>
        <v>11479386</v>
      </c>
      <c r="N72" s="37"/>
      <c r="O72" s="19"/>
      <c r="P72" s="19"/>
      <c r="Q72" s="19"/>
      <c r="R72" s="19"/>
      <c r="S72" s="19"/>
      <c r="T72" s="19"/>
      <c r="AB72" s="24"/>
    </row>
    <row r="73" spans="1:28" ht="15.75" hidden="1" customHeight="1" outlineLevel="1">
      <c r="B73" s="20" t="str">
        <f>THC!$B$1</f>
        <v>The University of Texas Health Science Center at Tyler</v>
      </c>
      <c r="C73" s="21"/>
      <c r="D73" s="21"/>
      <c r="E73" s="21"/>
      <c r="F73" s="21"/>
      <c r="G73" s="21"/>
      <c r="H73" s="21"/>
      <c r="I73" s="21"/>
      <c r="J73" s="21"/>
      <c r="K73" s="36">
        <f>THC!$K$13</f>
        <v>2145774</v>
      </c>
      <c r="L73" s="26">
        <f>THC!$L$13</f>
        <v>2145774</v>
      </c>
      <c r="N73" s="37"/>
      <c r="O73" s="19"/>
      <c r="P73" s="19"/>
      <c r="Q73" s="19"/>
      <c r="R73" s="19"/>
      <c r="S73" s="19"/>
      <c r="T73" s="19"/>
      <c r="AB73" s="24"/>
    </row>
    <row r="74" spans="1:28" ht="15.75" hidden="1" customHeight="1" outlineLevel="1">
      <c r="B74" s="20" t="str">
        <f>TTUHSC!$B$1</f>
        <v>Texas Tech University Health Sciences Center</v>
      </c>
      <c r="C74" s="21"/>
      <c r="D74" s="21"/>
      <c r="E74" s="21"/>
      <c r="F74" s="21"/>
      <c r="G74" s="21"/>
      <c r="H74" s="21"/>
      <c r="I74" s="21"/>
      <c r="J74" s="21"/>
      <c r="K74" s="36">
        <f>TTUHSC!$K$13</f>
        <v>4415178</v>
      </c>
      <c r="L74" s="26">
        <f>TTUHSC!$L$13</f>
        <v>4415178</v>
      </c>
      <c r="N74" s="37"/>
      <c r="O74" s="19"/>
      <c r="P74" s="19"/>
      <c r="Q74" s="19"/>
      <c r="R74" s="19"/>
      <c r="S74" s="19"/>
      <c r="T74" s="19"/>
      <c r="AB74" s="24"/>
    </row>
    <row r="75" spans="1:28" ht="15.75" hidden="1" customHeight="1" outlineLevel="1">
      <c r="B75" s="20" t="str">
        <f>TTUHSCEP!$B$1</f>
        <v>Texas Tech University Health Sciences Center at El Paso</v>
      </c>
      <c r="C75" s="21"/>
      <c r="D75" s="21"/>
      <c r="E75" s="21"/>
      <c r="F75" s="21"/>
      <c r="G75" s="21"/>
      <c r="H75" s="21"/>
      <c r="I75" s="21"/>
      <c r="J75" s="21"/>
      <c r="K75" s="36">
        <f>TTUHSCEP!$K$13</f>
        <v>785038</v>
      </c>
      <c r="L75" s="26">
        <f>TTUHSCEP!$L$13</f>
        <v>785038</v>
      </c>
      <c r="N75" s="37"/>
      <c r="O75" s="19"/>
      <c r="P75" s="19"/>
      <c r="Q75" s="19"/>
      <c r="R75" s="19"/>
      <c r="S75" s="19"/>
      <c r="T75" s="19"/>
      <c r="AB75" s="24"/>
    </row>
    <row r="76" spans="1:28" ht="15.75" hidden="1" customHeight="1" outlineLevel="1">
      <c r="B76" s="20" t="str">
        <f>UNTHSC1!$B$1</f>
        <v>University of North Texas Health Science Center at Fort Worth (Less PM)</v>
      </c>
      <c r="C76" s="21"/>
      <c r="D76" s="21"/>
      <c r="E76" s="21"/>
      <c r="F76" s="21"/>
      <c r="G76" s="21"/>
      <c r="H76" s="21"/>
      <c r="I76" s="21"/>
      <c r="J76" s="21"/>
      <c r="K76" s="36">
        <f>UNTHSC1!$K$13</f>
        <v>7231240</v>
      </c>
      <c r="L76" s="26">
        <f>UNTHSC1!$L$13</f>
        <v>7231240</v>
      </c>
      <c r="N76" s="37"/>
      <c r="O76" s="19"/>
      <c r="P76" s="19"/>
      <c r="Q76" s="19"/>
      <c r="R76" s="19"/>
      <c r="S76" s="19"/>
      <c r="T76" s="19"/>
      <c r="AB76" s="24"/>
    </row>
    <row r="77" spans="1:28" ht="15.75" hidden="1" customHeight="1" outlineLevel="1">
      <c r="B77" s="20" t="s">
        <v>708</v>
      </c>
      <c r="C77" s="21"/>
      <c r="D77" s="21"/>
      <c r="E77" s="21"/>
      <c r="F77" s="21"/>
      <c r="G77" s="21"/>
      <c r="H77" s="21"/>
      <c r="I77" s="21"/>
      <c r="J77" s="21"/>
      <c r="K77" s="36">
        <f>UHM!$K$13</f>
        <v>12394</v>
      </c>
      <c r="L77" s="26">
        <f>UHM!$L$13</f>
        <v>12394</v>
      </c>
      <c r="N77" s="37"/>
      <c r="O77" s="19"/>
      <c r="P77" s="19"/>
      <c r="Q77" s="19"/>
      <c r="R77" s="19"/>
      <c r="S77" s="19"/>
      <c r="T77" s="19"/>
      <c r="AB77" s="24"/>
    </row>
    <row r="78" spans="1:28" ht="15.75" customHeight="1" collapsed="1">
      <c r="A78" s="387" t="s">
        <v>599</v>
      </c>
      <c r="B78" s="20" t="s">
        <v>9</v>
      </c>
      <c r="C78" s="21"/>
      <c r="D78" s="21"/>
      <c r="E78" s="21"/>
      <c r="F78" s="21"/>
      <c r="G78" s="21"/>
      <c r="H78" s="21"/>
      <c r="I78" s="21"/>
      <c r="J78" s="21"/>
      <c r="K78" s="33">
        <f>SUM(K65:K77)</f>
        <v>326988580</v>
      </c>
      <c r="L78" s="36">
        <f>SUM(L65:L77)</f>
        <v>326988580</v>
      </c>
      <c r="N78" s="37"/>
      <c r="O78" s="119"/>
      <c r="AB78" s="24">
        <f>SUM(C78:L78)</f>
        <v>653977160</v>
      </c>
    </row>
    <row r="79" spans="1:28" ht="15.75" hidden="1" customHeight="1" outlineLevel="1">
      <c r="B79" s="20" t="str">
        <f>AUSM!$B$1</f>
        <v>The University of Texas at Austin Medical School (M)</v>
      </c>
      <c r="C79" s="21"/>
      <c r="D79" s="21"/>
      <c r="E79" s="21"/>
      <c r="F79" s="21"/>
      <c r="G79" s="21"/>
      <c r="H79" s="21"/>
      <c r="I79" s="21"/>
      <c r="J79" s="21"/>
      <c r="K79" s="33">
        <f>AUSM!$K$14</f>
        <v>251680</v>
      </c>
      <c r="L79" s="36">
        <f>AUSM!$L$14</f>
        <v>251680</v>
      </c>
      <c r="N79" s="37"/>
      <c r="O79" s="119"/>
      <c r="AB79" s="24"/>
    </row>
    <row r="80" spans="1:28" ht="15.75" hidden="1" customHeight="1" outlineLevel="1">
      <c r="B80" s="20" t="str">
        <f>HSH!$B$1</f>
        <v>The University of Texas Health Science Center at Houston</v>
      </c>
      <c r="C80" s="21"/>
      <c r="D80" s="21"/>
      <c r="E80" s="21"/>
      <c r="F80" s="21"/>
      <c r="G80" s="21"/>
      <c r="H80" s="21"/>
      <c r="I80" s="21"/>
      <c r="J80" s="21"/>
      <c r="K80" s="33">
        <f>HSH!$K$14</f>
        <v>3996548</v>
      </c>
      <c r="L80" s="36">
        <f>HSH!$L$14</f>
        <v>3996548</v>
      </c>
      <c r="N80" s="37"/>
      <c r="O80" s="119"/>
      <c r="AB80" s="24"/>
    </row>
    <row r="81" spans="1:28" ht="15.75" hidden="1" customHeight="1" outlineLevel="1">
      <c r="B81" s="20" t="str">
        <f>HSSA!$B$1</f>
        <v>The University of Texas Health Science Center at San Antonio</v>
      </c>
      <c r="C81" s="21"/>
      <c r="D81" s="21"/>
      <c r="E81" s="21"/>
      <c r="F81" s="21"/>
      <c r="G81" s="21"/>
      <c r="H81" s="21"/>
      <c r="I81" s="21"/>
      <c r="J81" s="21"/>
      <c r="K81" s="33">
        <f>HSSA!$K$14</f>
        <v>8338604</v>
      </c>
      <c r="L81" s="36">
        <f>HSSA!$L$14</f>
        <v>8338604</v>
      </c>
      <c r="N81" s="37"/>
      <c r="O81" s="119"/>
      <c r="AB81" s="24"/>
    </row>
    <row r="82" spans="1:28" ht="15.75" hidden="1" customHeight="1" outlineLevel="1">
      <c r="B82" s="20" t="str">
        <f>MBG!$B$1</f>
        <v>The University of Texas Medical Branch at Galveston</v>
      </c>
      <c r="C82" s="21"/>
      <c r="D82" s="21"/>
      <c r="E82" s="21"/>
      <c r="F82" s="21"/>
      <c r="G82" s="21"/>
      <c r="H82" s="21"/>
      <c r="I82" s="21"/>
      <c r="J82" s="21"/>
      <c r="K82" s="33">
        <f>MBG!$K$14</f>
        <v>4603754</v>
      </c>
      <c r="L82" s="36">
        <f>MBG!$L$14</f>
        <v>4603754</v>
      </c>
      <c r="N82" s="37"/>
      <c r="O82" s="119"/>
      <c r="AB82" s="24"/>
    </row>
    <row r="83" spans="1:28" ht="15.75" hidden="1" customHeight="1" outlineLevel="1">
      <c r="B83" s="20" t="str">
        <f>MDA!$B$1</f>
        <v>The University of Texas M.D. Anderson Cancer Center</v>
      </c>
      <c r="C83" s="21"/>
      <c r="D83" s="21"/>
      <c r="E83" s="21"/>
      <c r="F83" s="21"/>
      <c r="G83" s="21"/>
      <c r="H83" s="21"/>
      <c r="I83" s="21"/>
      <c r="J83" s="21"/>
      <c r="K83" s="33">
        <f>MDA!$K$14</f>
        <v>34854842</v>
      </c>
      <c r="L83" s="36">
        <f>MDA!$L$14</f>
        <v>34854842</v>
      </c>
      <c r="N83" s="37"/>
      <c r="O83" s="119"/>
      <c r="AB83" s="24"/>
    </row>
    <row r="84" spans="1:28" ht="15.75" hidden="1" customHeight="1" outlineLevel="1">
      <c r="B84" s="20" t="str">
        <f>RGVM!$B$1</f>
        <v>The University of Texas Rio Grande Valley Medical School (M)</v>
      </c>
      <c r="C84" s="21"/>
      <c r="D84" s="21"/>
      <c r="E84" s="21"/>
      <c r="F84" s="21"/>
      <c r="G84" s="21"/>
      <c r="H84" s="21"/>
      <c r="I84" s="21"/>
      <c r="J84" s="21"/>
      <c r="K84" s="33">
        <f>RGVM!$K$14</f>
        <v>3566270</v>
      </c>
      <c r="L84" s="36">
        <f>RGVM!$L$14</f>
        <v>3566270</v>
      </c>
      <c r="N84" s="37"/>
      <c r="O84" s="119"/>
      <c r="AB84" s="24"/>
    </row>
    <row r="85" spans="1:28" ht="15.75" hidden="1" customHeight="1" outlineLevel="1">
      <c r="B85" s="20" t="str">
        <f>SWM!$B$1</f>
        <v>The University of Texas Southwestern Medical Center</v>
      </c>
      <c r="C85" s="21"/>
      <c r="D85" s="21"/>
      <c r="E85" s="21"/>
      <c r="F85" s="21"/>
      <c r="G85" s="21"/>
      <c r="H85" s="21"/>
      <c r="I85" s="21"/>
      <c r="J85" s="21"/>
      <c r="K85" s="33">
        <f>SWM!$K$14</f>
        <v>11604103</v>
      </c>
      <c r="L85" s="36">
        <f>SWM!$L$14</f>
        <v>11604103</v>
      </c>
      <c r="N85" s="37"/>
      <c r="O85" s="119"/>
      <c r="AB85" s="24"/>
    </row>
    <row r="86" spans="1:28" ht="15.75" hidden="1" customHeight="1" outlineLevel="1">
      <c r="B86" s="20" t="str">
        <f>TAMHSC!$B$1</f>
        <v>Texas A&amp;M University System Health Science Center</v>
      </c>
      <c r="C86" s="21"/>
      <c r="D86" s="21"/>
      <c r="E86" s="21"/>
      <c r="F86" s="21"/>
      <c r="G86" s="21"/>
      <c r="H86" s="21"/>
      <c r="I86" s="21"/>
      <c r="J86" s="21"/>
      <c r="K86" s="33">
        <f>TAMHSC!$K$14</f>
        <v>3561753</v>
      </c>
      <c r="L86" s="36">
        <f>TAMHSC!$L$14</f>
        <v>3561753</v>
      </c>
      <c r="N86" s="37"/>
      <c r="O86" s="119"/>
      <c r="AB86" s="24"/>
    </row>
    <row r="87" spans="1:28" ht="15.75" hidden="1" customHeight="1" outlineLevel="1">
      <c r="B87" s="20" t="str">
        <f>THC!$B$1</f>
        <v>The University of Texas Health Science Center at Tyler</v>
      </c>
      <c r="C87" s="21"/>
      <c r="D87" s="21"/>
      <c r="E87" s="21"/>
      <c r="F87" s="21"/>
      <c r="G87" s="21"/>
      <c r="H87" s="21"/>
      <c r="I87" s="21"/>
      <c r="J87" s="21"/>
      <c r="K87" s="33">
        <f>THC!$K$14</f>
        <v>695854</v>
      </c>
      <c r="L87" s="36">
        <f>THC!$L$14</f>
        <v>695854</v>
      </c>
      <c r="N87" s="37"/>
      <c r="O87" s="119"/>
      <c r="AB87" s="24"/>
    </row>
    <row r="88" spans="1:28" ht="15.75" hidden="1" customHeight="1" outlineLevel="1">
      <c r="B88" s="20" t="str">
        <f>TTUHSC!$B$1</f>
        <v>Texas Tech University Health Sciences Center</v>
      </c>
      <c r="C88" s="21"/>
      <c r="D88" s="21"/>
      <c r="E88" s="21"/>
      <c r="F88" s="21"/>
      <c r="G88" s="21"/>
      <c r="H88" s="21"/>
      <c r="I88" s="21"/>
      <c r="J88" s="21"/>
      <c r="K88" s="33">
        <f>TTUHSC!$K$14</f>
        <v>1790516</v>
      </c>
      <c r="L88" s="36">
        <f>TTUHSC!$L$14</f>
        <v>1790516</v>
      </c>
      <c r="N88" s="37"/>
      <c r="O88" s="119"/>
      <c r="AB88" s="24"/>
    </row>
    <row r="89" spans="1:28" ht="15.75" hidden="1" customHeight="1" outlineLevel="1">
      <c r="B89" s="20" t="str">
        <f>TTUHSCEP!$B$1</f>
        <v>Texas Tech University Health Sciences Center at El Paso</v>
      </c>
      <c r="C89" s="21"/>
      <c r="D89" s="21"/>
      <c r="E89" s="21"/>
      <c r="F89" s="21"/>
      <c r="G89" s="21"/>
      <c r="H89" s="21"/>
      <c r="I89" s="21"/>
      <c r="J89" s="21"/>
      <c r="K89" s="33">
        <f>TTUHSCEP!$K$14</f>
        <v>43075</v>
      </c>
      <c r="L89" s="36">
        <f>TTUHSCEP!$L$14</f>
        <v>43075</v>
      </c>
      <c r="N89" s="37"/>
      <c r="O89" s="119"/>
      <c r="AB89" s="24"/>
    </row>
    <row r="90" spans="1:28" ht="15.75" hidden="1" customHeight="1" outlineLevel="1">
      <c r="B90" s="20" t="str">
        <f>UNTHSC1!$B$1</f>
        <v>University of North Texas Health Science Center at Fort Worth (Less PM)</v>
      </c>
      <c r="C90" s="21"/>
      <c r="D90" s="21"/>
      <c r="E90" s="21"/>
      <c r="F90" s="21"/>
      <c r="G90" s="21"/>
      <c r="H90" s="21"/>
      <c r="I90" s="21"/>
      <c r="J90" s="21"/>
      <c r="K90" s="33">
        <f>UNTHSC1!$K$14</f>
        <v>3813822</v>
      </c>
      <c r="L90" s="36">
        <f>UNTHSC1!$L$14</f>
        <v>3813822</v>
      </c>
      <c r="N90" s="37"/>
      <c r="O90" s="119"/>
      <c r="AB90" s="24"/>
    </row>
    <row r="91" spans="1:28" ht="15.75" hidden="1" customHeight="1" outlineLevel="1">
      <c r="B91" s="20" t="s">
        <v>708</v>
      </c>
      <c r="C91" s="21"/>
      <c r="D91" s="21"/>
      <c r="E91" s="21"/>
      <c r="F91" s="21"/>
      <c r="G91" s="21"/>
      <c r="H91" s="21"/>
      <c r="I91" s="21"/>
      <c r="J91" s="21"/>
      <c r="K91" s="33">
        <f>UHM!$K$14</f>
        <v>0</v>
      </c>
      <c r="L91" s="36">
        <f>UHM!$L$14</f>
        <v>0</v>
      </c>
      <c r="N91" s="37"/>
      <c r="O91" s="119"/>
      <c r="AB91" s="24"/>
    </row>
    <row r="92" spans="1:28" ht="15.75" customHeight="1" collapsed="1">
      <c r="A92" s="387" t="s">
        <v>599</v>
      </c>
      <c r="B92" s="20" t="s">
        <v>10</v>
      </c>
      <c r="C92" s="21"/>
      <c r="D92" s="21"/>
      <c r="E92" s="21"/>
      <c r="F92" s="21"/>
      <c r="G92" s="21"/>
      <c r="H92" s="21"/>
      <c r="I92" s="21"/>
      <c r="J92" s="21"/>
      <c r="K92" s="33">
        <f>SUM(K79:K91)</f>
        <v>77120821</v>
      </c>
      <c r="L92" s="36">
        <f>SUM(L79:L91)</f>
        <v>77120821</v>
      </c>
      <c r="N92" s="17"/>
      <c r="O92" s="28"/>
      <c r="P92" s="19"/>
      <c r="Q92" s="19"/>
      <c r="R92" s="19"/>
      <c r="S92" s="19"/>
      <c r="T92" s="39"/>
      <c r="U92" s="19"/>
      <c r="V92" s="19"/>
      <c r="W92" s="19"/>
      <c r="X92" s="19"/>
      <c r="Y92" s="19"/>
      <c r="Z92" s="19"/>
      <c r="AA92" s="19"/>
      <c r="AB92" s="24">
        <f>SUM(C92:L92)</f>
        <v>154241642</v>
      </c>
    </row>
    <row r="93" spans="1:28" ht="15.75" hidden="1" customHeight="1" outlineLevel="1">
      <c r="B93" s="20" t="str">
        <f>AUSM!$B$1</f>
        <v>The University of Texas at Austin Medical School (M)</v>
      </c>
      <c r="C93" s="21"/>
      <c r="D93" s="21"/>
      <c r="E93" s="21"/>
      <c r="F93" s="21"/>
      <c r="G93" s="21"/>
      <c r="H93" s="21"/>
      <c r="I93" s="21"/>
      <c r="J93" s="21"/>
      <c r="K93" s="33">
        <f>AUSM!$K$15</f>
        <v>589693</v>
      </c>
      <c r="L93" s="36">
        <f>AUSM!$L$15</f>
        <v>589693</v>
      </c>
      <c r="N93" s="17"/>
      <c r="O93" s="28"/>
      <c r="P93" s="19"/>
      <c r="Q93" s="19"/>
      <c r="R93" s="19"/>
      <c r="S93" s="19"/>
      <c r="T93" s="39"/>
      <c r="U93" s="19"/>
      <c r="V93" s="19"/>
      <c r="W93" s="19"/>
      <c r="X93" s="19"/>
      <c r="Y93" s="19"/>
      <c r="Z93" s="19"/>
      <c r="AA93" s="19"/>
      <c r="AB93" s="24"/>
    </row>
    <row r="94" spans="1:28" ht="15.75" hidden="1" customHeight="1" outlineLevel="1">
      <c r="B94" s="20" t="str">
        <f>HSH!$B$1</f>
        <v>The University of Texas Health Science Center at Houston</v>
      </c>
      <c r="C94" s="21"/>
      <c r="D94" s="21"/>
      <c r="E94" s="21"/>
      <c r="F94" s="21"/>
      <c r="G94" s="21"/>
      <c r="H94" s="21"/>
      <c r="I94" s="21"/>
      <c r="J94" s="21"/>
      <c r="K94" s="33">
        <f>HSH!$K$15</f>
        <v>0</v>
      </c>
      <c r="L94" s="36">
        <f>HSH!$L$15</f>
        <v>0</v>
      </c>
      <c r="N94" s="17"/>
      <c r="O94" s="28"/>
      <c r="P94" s="19"/>
      <c r="Q94" s="19"/>
      <c r="R94" s="19"/>
      <c r="S94" s="19"/>
      <c r="T94" s="39"/>
      <c r="U94" s="19"/>
      <c r="V94" s="19"/>
      <c r="W94" s="19"/>
      <c r="X94" s="19"/>
      <c r="Y94" s="19"/>
      <c r="Z94" s="19"/>
      <c r="AA94" s="19"/>
      <c r="AB94" s="24"/>
    </row>
    <row r="95" spans="1:28" ht="15.75" hidden="1" customHeight="1" outlineLevel="1">
      <c r="B95" s="20" t="str">
        <f>HSSA!$B$1</f>
        <v>The University of Texas Health Science Center at San Antonio</v>
      </c>
      <c r="C95" s="21"/>
      <c r="D95" s="21"/>
      <c r="E95" s="21"/>
      <c r="F95" s="21"/>
      <c r="G95" s="21"/>
      <c r="H95" s="21"/>
      <c r="I95" s="21"/>
      <c r="J95" s="21"/>
      <c r="K95" s="33">
        <f>HSSA!$K$15</f>
        <v>10781044</v>
      </c>
      <c r="L95" s="36">
        <f>HSSA!$L$15</f>
        <v>10781044</v>
      </c>
      <c r="N95" s="17"/>
      <c r="O95" s="28"/>
      <c r="P95" s="19"/>
      <c r="Q95" s="19"/>
      <c r="R95" s="19"/>
      <c r="S95" s="19"/>
      <c r="T95" s="39"/>
      <c r="U95" s="19"/>
      <c r="V95" s="19"/>
      <c r="W95" s="19"/>
      <c r="X95" s="19"/>
      <c r="Y95" s="19"/>
      <c r="Z95" s="19"/>
      <c r="AA95" s="19"/>
      <c r="AB95" s="24"/>
    </row>
    <row r="96" spans="1:28" ht="15.75" hidden="1" customHeight="1" outlineLevel="1">
      <c r="B96" s="20" t="str">
        <f>MBG!$B$1</f>
        <v>The University of Texas Medical Branch at Galveston</v>
      </c>
      <c r="C96" s="21"/>
      <c r="D96" s="21"/>
      <c r="E96" s="21"/>
      <c r="F96" s="21"/>
      <c r="G96" s="21"/>
      <c r="H96" s="21"/>
      <c r="I96" s="21"/>
      <c r="J96" s="21"/>
      <c r="K96" s="33">
        <f>MBG!$K$15</f>
        <v>0</v>
      </c>
      <c r="L96" s="36">
        <f>MBG!$L$15</f>
        <v>0</v>
      </c>
      <c r="N96" s="17"/>
      <c r="O96" s="28"/>
      <c r="P96" s="19"/>
      <c r="Q96" s="19"/>
      <c r="R96" s="19"/>
      <c r="S96" s="19"/>
      <c r="T96" s="39"/>
      <c r="U96" s="19"/>
      <c r="V96" s="19"/>
      <c r="W96" s="19"/>
      <c r="X96" s="19"/>
      <c r="Y96" s="19"/>
      <c r="Z96" s="19"/>
      <c r="AA96" s="19"/>
      <c r="AB96" s="24"/>
    </row>
    <row r="97" spans="1:28" ht="15.75" hidden="1" customHeight="1" outlineLevel="1">
      <c r="B97" s="20" t="str">
        <f>MDA!$B$1</f>
        <v>The University of Texas M.D. Anderson Cancer Center</v>
      </c>
      <c r="C97" s="21"/>
      <c r="D97" s="21"/>
      <c r="E97" s="21"/>
      <c r="F97" s="21"/>
      <c r="G97" s="21"/>
      <c r="H97" s="21"/>
      <c r="I97" s="21"/>
      <c r="J97" s="21"/>
      <c r="K97" s="33">
        <f>MDA!$K$15</f>
        <v>0</v>
      </c>
      <c r="L97" s="36">
        <f>MDA!$L$15</f>
        <v>0</v>
      </c>
      <c r="N97" s="17"/>
      <c r="O97" s="28"/>
      <c r="P97" s="19"/>
      <c r="Q97" s="19"/>
      <c r="R97" s="19"/>
      <c r="S97" s="19"/>
      <c r="T97" s="39"/>
      <c r="U97" s="19"/>
      <c r="V97" s="19"/>
      <c r="W97" s="19"/>
      <c r="X97" s="19"/>
      <c r="Y97" s="19"/>
      <c r="Z97" s="19"/>
      <c r="AA97" s="19"/>
      <c r="AB97" s="24"/>
    </row>
    <row r="98" spans="1:28" ht="15.75" hidden="1" customHeight="1" outlineLevel="1">
      <c r="B98" s="20" t="str">
        <f>RGVM!$B$1</f>
        <v>The University of Texas Rio Grande Valley Medical School (M)</v>
      </c>
      <c r="C98" s="21"/>
      <c r="D98" s="21"/>
      <c r="E98" s="21"/>
      <c r="F98" s="21"/>
      <c r="G98" s="21"/>
      <c r="H98" s="21"/>
      <c r="I98" s="21"/>
      <c r="J98" s="21"/>
      <c r="K98" s="33">
        <f>RGVM!$K$15</f>
        <v>0</v>
      </c>
      <c r="L98" s="36">
        <f>RGVM!$L$15</f>
        <v>0</v>
      </c>
      <c r="N98" s="17"/>
      <c r="O98" s="28"/>
      <c r="P98" s="19"/>
      <c r="Q98" s="19"/>
      <c r="R98" s="19"/>
      <c r="S98" s="19"/>
      <c r="T98" s="39"/>
      <c r="U98" s="19"/>
      <c r="V98" s="19"/>
      <c r="W98" s="19"/>
      <c r="X98" s="19"/>
      <c r="Y98" s="19"/>
      <c r="Z98" s="19"/>
      <c r="AA98" s="19"/>
      <c r="AB98" s="24"/>
    </row>
    <row r="99" spans="1:28" ht="15.75" hidden="1" customHeight="1" outlineLevel="1">
      <c r="B99" s="20" t="str">
        <f>SWM!$B$1</f>
        <v>The University of Texas Southwestern Medical Center</v>
      </c>
      <c r="C99" s="21"/>
      <c r="D99" s="21"/>
      <c r="E99" s="21"/>
      <c r="F99" s="21"/>
      <c r="G99" s="21"/>
      <c r="H99" s="21"/>
      <c r="I99" s="21"/>
      <c r="J99" s="21"/>
      <c r="K99" s="33">
        <f>SWM!$K$15</f>
        <v>27766647</v>
      </c>
      <c r="L99" s="36">
        <f>SWM!$L$15</f>
        <v>27766647</v>
      </c>
      <c r="N99" s="17"/>
      <c r="O99" s="28"/>
      <c r="P99" s="19"/>
      <c r="Q99" s="19"/>
      <c r="R99" s="19"/>
      <c r="S99" s="19"/>
      <c r="T99" s="39"/>
      <c r="U99" s="19"/>
      <c r="V99" s="19"/>
      <c r="W99" s="19"/>
      <c r="X99" s="19"/>
      <c r="Y99" s="19"/>
      <c r="Z99" s="19"/>
      <c r="AA99" s="19"/>
      <c r="AB99" s="24"/>
    </row>
    <row r="100" spans="1:28" ht="15.75" hidden="1" customHeight="1" outlineLevel="1">
      <c r="B100" s="20" t="str">
        <f>TAMHSC!$B$1</f>
        <v>Texas A&amp;M University System Health Science Center</v>
      </c>
      <c r="C100" s="21"/>
      <c r="D100" s="21"/>
      <c r="E100" s="21"/>
      <c r="F100" s="21"/>
      <c r="G100" s="21"/>
      <c r="H100" s="21"/>
      <c r="I100" s="21"/>
      <c r="J100" s="21"/>
      <c r="K100" s="33">
        <f>TAMHSC!$K$15</f>
        <v>62140714</v>
      </c>
      <c r="L100" s="36">
        <f>TAMHSC!$L$15</f>
        <v>62140714</v>
      </c>
      <c r="N100" s="17"/>
      <c r="O100" s="28"/>
      <c r="P100" s="19"/>
      <c r="Q100" s="19"/>
      <c r="R100" s="19"/>
      <c r="S100" s="19"/>
      <c r="T100" s="39"/>
      <c r="U100" s="19"/>
      <c r="V100" s="19"/>
      <c r="W100" s="19"/>
      <c r="X100" s="19"/>
      <c r="Y100" s="19"/>
      <c r="Z100" s="19"/>
      <c r="AA100" s="19"/>
      <c r="AB100" s="24"/>
    </row>
    <row r="101" spans="1:28" ht="15.75" hidden="1" customHeight="1" outlineLevel="1">
      <c r="B101" s="20" t="str">
        <f>THC!$B$1</f>
        <v>The University of Texas Health Science Center at Tyler</v>
      </c>
      <c r="C101" s="21"/>
      <c r="D101" s="21"/>
      <c r="E101" s="21"/>
      <c r="F101" s="21"/>
      <c r="G101" s="21"/>
      <c r="H101" s="21"/>
      <c r="I101" s="21"/>
      <c r="J101" s="21"/>
      <c r="K101" s="33">
        <f>THC!$K$15</f>
        <v>0</v>
      </c>
      <c r="L101" s="36">
        <f>THC!$L$15</f>
        <v>0</v>
      </c>
      <c r="N101" s="17"/>
      <c r="O101" s="28"/>
      <c r="P101" s="19"/>
      <c r="Q101" s="19"/>
      <c r="R101" s="19"/>
      <c r="S101" s="19"/>
      <c r="T101" s="39"/>
      <c r="U101" s="19"/>
      <c r="V101" s="19"/>
      <c r="W101" s="19"/>
      <c r="X101" s="19"/>
      <c r="Y101" s="19"/>
      <c r="Z101" s="19"/>
      <c r="AA101" s="19"/>
      <c r="AB101" s="24"/>
    </row>
    <row r="102" spans="1:28" ht="15.75" hidden="1" customHeight="1" outlineLevel="1">
      <c r="B102" s="20" t="str">
        <f>TTUHSC!$B$1</f>
        <v>Texas Tech University Health Sciences Center</v>
      </c>
      <c r="C102" s="21"/>
      <c r="D102" s="21"/>
      <c r="E102" s="21"/>
      <c r="F102" s="21"/>
      <c r="G102" s="21"/>
      <c r="H102" s="21"/>
      <c r="I102" s="21"/>
      <c r="J102" s="21"/>
      <c r="K102" s="33">
        <f>TTUHSC!$K$15</f>
        <v>0</v>
      </c>
      <c r="L102" s="36">
        <f>TTUHSC!$L$15</f>
        <v>0</v>
      </c>
      <c r="N102" s="17"/>
      <c r="O102" s="28"/>
      <c r="P102" s="19"/>
      <c r="Q102" s="19"/>
      <c r="R102" s="19"/>
      <c r="S102" s="19"/>
      <c r="T102" s="39"/>
      <c r="U102" s="19"/>
      <c r="V102" s="19"/>
      <c r="W102" s="19"/>
      <c r="X102" s="19"/>
      <c r="Y102" s="19"/>
      <c r="Z102" s="19"/>
      <c r="AA102" s="19"/>
      <c r="AB102" s="24"/>
    </row>
    <row r="103" spans="1:28" ht="15.75" hidden="1" customHeight="1" outlineLevel="1">
      <c r="B103" s="20" t="str">
        <f>TTUHSCEP!$B$1</f>
        <v>Texas Tech University Health Sciences Center at El Paso</v>
      </c>
      <c r="C103" s="21"/>
      <c r="D103" s="21"/>
      <c r="E103" s="21"/>
      <c r="F103" s="21"/>
      <c r="G103" s="21"/>
      <c r="H103" s="21"/>
      <c r="I103" s="21"/>
      <c r="J103" s="21"/>
      <c r="K103" s="33">
        <f>TTUHSCEP!$K$15</f>
        <v>0</v>
      </c>
      <c r="L103" s="36">
        <f>TTUHSCEP!$L$15</f>
        <v>0</v>
      </c>
      <c r="N103" s="17"/>
      <c r="O103" s="28"/>
      <c r="P103" s="19"/>
      <c r="Q103" s="19"/>
      <c r="R103" s="19"/>
      <c r="S103" s="19"/>
      <c r="T103" s="39"/>
      <c r="U103" s="19"/>
      <c r="V103" s="19"/>
      <c r="W103" s="19"/>
      <c r="X103" s="19"/>
      <c r="Y103" s="19"/>
      <c r="Z103" s="19"/>
      <c r="AA103" s="19"/>
      <c r="AB103" s="24"/>
    </row>
    <row r="104" spans="1:28" ht="15.75" hidden="1" customHeight="1" outlineLevel="1">
      <c r="B104" s="20" t="str">
        <f>UNTHSC1!$B$1</f>
        <v>University of North Texas Health Science Center at Fort Worth (Less PM)</v>
      </c>
      <c r="C104" s="21"/>
      <c r="D104" s="21"/>
      <c r="E104" s="21"/>
      <c r="F104" s="21"/>
      <c r="G104" s="21"/>
      <c r="H104" s="21"/>
      <c r="I104" s="21"/>
      <c r="J104" s="21"/>
      <c r="K104" s="33">
        <f>UNTHSC1!$K$15</f>
        <v>0</v>
      </c>
      <c r="L104" s="36">
        <f>UNTHSC1!$L$15</f>
        <v>0</v>
      </c>
      <c r="N104" s="17"/>
      <c r="O104" s="28"/>
      <c r="P104" s="19"/>
      <c r="Q104" s="19"/>
      <c r="R104" s="19"/>
      <c r="S104" s="19"/>
      <c r="T104" s="39"/>
      <c r="U104" s="19"/>
      <c r="V104" s="19"/>
      <c r="W104" s="19"/>
      <c r="X104" s="19"/>
      <c r="Y104" s="19"/>
      <c r="Z104" s="19"/>
      <c r="AA104" s="19"/>
      <c r="AB104" s="24"/>
    </row>
    <row r="105" spans="1:28" ht="15.75" hidden="1" customHeight="1" outlineLevel="1">
      <c r="B105" s="20" t="s">
        <v>708</v>
      </c>
      <c r="C105" s="21"/>
      <c r="D105" s="21"/>
      <c r="E105" s="21"/>
      <c r="F105" s="21"/>
      <c r="G105" s="21"/>
      <c r="H105" s="21"/>
      <c r="I105" s="21"/>
      <c r="J105" s="21"/>
      <c r="K105" s="33">
        <f>UHM!$K$15</f>
        <v>0</v>
      </c>
      <c r="L105" s="36">
        <f>UHM!$L$15</f>
        <v>0</v>
      </c>
      <c r="N105" s="17"/>
      <c r="O105" s="28"/>
      <c r="P105" s="19"/>
      <c r="Q105" s="19"/>
      <c r="R105" s="19"/>
      <c r="S105" s="19"/>
      <c r="T105" s="39"/>
      <c r="U105" s="19"/>
      <c r="V105" s="19"/>
      <c r="W105" s="19"/>
      <c r="X105" s="19"/>
      <c r="Y105" s="19"/>
      <c r="Z105" s="19"/>
      <c r="AA105" s="19"/>
      <c r="AB105" s="24"/>
    </row>
    <row r="106" spans="1:28" ht="15.75" customHeight="1" collapsed="1">
      <c r="A106" s="387" t="s">
        <v>599</v>
      </c>
      <c r="B106" s="460" t="s">
        <v>578</v>
      </c>
      <c r="C106" s="21"/>
      <c r="D106" s="21"/>
      <c r="E106" s="21"/>
      <c r="F106" s="21"/>
      <c r="G106" s="21"/>
      <c r="H106" s="21"/>
      <c r="I106" s="21"/>
      <c r="J106" s="21"/>
      <c r="K106" s="40">
        <f>SUM(K93:K105)</f>
        <v>101278098</v>
      </c>
      <c r="L106" s="36">
        <f>SUM(L93:L105)</f>
        <v>101278098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41"/>
      <c r="X106" s="19"/>
      <c r="Y106" s="19"/>
      <c r="Z106" s="19"/>
      <c r="AA106" s="19"/>
      <c r="AB106" s="24">
        <f>SUM(C106:L106)</f>
        <v>202556196</v>
      </c>
    </row>
    <row r="107" spans="1:28" ht="15.75" hidden="1" customHeight="1" outlineLevel="1">
      <c r="B107" s="460" t="str">
        <f>AUSM!$B$1</f>
        <v>The University of Texas at Austin Medical School (M)</v>
      </c>
      <c r="C107" s="21"/>
      <c r="D107" s="21"/>
      <c r="E107" s="21"/>
      <c r="F107" s="21"/>
      <c r="G107" s="21"/>
      <c r="H107" s="21"/>
      <c r="I107" s="21"/>
      <c r="J107" s="21"/>
      <c r="K107" s="40">
        <f>AUSM!$K$16</f>
        <v>0</v>
      </c>
      <c r="L107" s="36">
        <f>AUSM!$L$16</f>
        <v>0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41"/>
      <c r="X107" s="19"/>
      <c r="Y107" s="19"/>
      <c r="Z107" s="19"/>
      <c r="AA107" s="19"/>
      <c r="AB107" s="24"/>
    </row>
    <row r="108" spans="1:28" ht="15.75" hidden="1" customHeight="1" outlineLevel="1">
      <c r="B108" s="460" t="str">
        <f>HSH!$B$1</f>
        <v>The University of Texas Health Science Center at Houston</v>
      </c>
      <c r="C108" s="21"/>
      <c r="D108" s="21"/>
      <c r="E108" s="21"/>
      <c r="F108" s="21"/>
      <c r="G108" s="21"/>
      <c r="H108" s="21"/>
      <c r="I108" s="21"/>
      <c r="J108" s="21"/>
      <c r="K108" s="40">
        <f>HSH!$K$16</f>
        <v>0</v>
      </c>
      <c r="L108" s="36">
        <f>HSH!$L$16</f>
        <v>0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41"/>
      <c r="X108" s="19"/>
      <c r="Y108" s="19"/>
      <c r="Z108" s="19"/>
      <c r="AA108" s="19"/>
      <c r="AB108" s="24"/>
    </row>
    <row r="109" spans="1:28" ht="15.75" hidden="1" customHeight="1" outlineLevel="1">
      <c r="B109" s="460" t="str">
        <f>HSSA!$B$1</f>
        <v>The University of Texas Health Science Center at San Antonio</v>
      </c>
      <c r="C109" s="21"/>
      <c r="D109" s="21"/>
      <c r="E109" s="21"/>
      <c r="F109" s="21"/>
      <c r="G109" s="21"/>
      <c r="H109" s="21"/>
      <c r="I109" s="21"/>
      <c r="J109" s="21"/>
      <c r="K109" s="40">
        <f>HSSA!$K$16</f>
        <v>0</v>
      </c>
      <c r="L109" s="36">
        <f>HSSA!$L$16</f>
        <v>0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41"/>
      <c r="X109" s="19"/>
      <c r="Y109" s="19"/>
      <c r="Z109" s="19"/>
      <c r="AA109" s="19"/>
      <c r="AB109" s="24"/>
    </row>
    <row r="110" spans="1:28" ht="15.75" hidden="1" customHeight="1" outlineLevel="1">
      <c r="B110" s="460" t="str">
        <f>MBG!$B$1</f>
        <v>The University of Texas Medical Branch at Galveston</v>
      </c>
      <c r="C110" s="21"/>
      <c r="D110" s="21"/>
      <c r="E110" s="21"/>
      <c r="F110" s="21"/>
      <c r="G110" s="21"/>
      <c r="H110" s="21"/>
      <c r="I110" s="21"/>
      <c r="J110" s="21"/>
      <c r="K110" s="40">
        <f>MBG!$K$16</f>
        <v>0</v>
      </c>
      <c r="L110" s="36">
        <f>MBG!$L$16</f>
        <v>0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41"/>
      <c r="X110" s="19"/>
      <c r="Y110" s="19"/>
      <c r="Z110" s="19"/>
      <c r="AA110" s="19"/>
      <c r="AB110" s="24"/>
    </row>
    <row r="111" spans="1:28" ht="15.75" hidden="1" customHeight="1" outlineLevel="1">
      <c r="B111" s="460" t="str">
        <f>MDA!$B$1</f>
        <v>The University of Texas M.D. Anderson Cancer Center</v>
      </c>
      <c r="C111" s="21"/>
      <c r="D111" s="21"/>
      <c r="E111" s="21"/>
      <c r="F111" s="21"/>
      <c r="G111" s="21"/>
      <c r="H111" s="21"/>
      <c r="I111" s="21"/>
      <c r="J111" s="21"/>
      <c r="K111" s="40">
        <f>MDA!$K$16</f>
        <v>0</v>
      </c>
      <c r="L111" s="36">
        <f>MDA!$L$16</f>
        <v>0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41"/>
      <c r="X111" s="19"/>
      <c r="Y111" s="19"/>
      <c r="Z111" s="19"/>
      <c r="AA111" s="19"/>
      <c r="AB111" s="24"/>
    </row>
    <row r="112" spans="1:28" ht="15.75" hidden="1" customHeight="1" outlineLevel="1">
      <c r="B112" s="460" t="str">
        <f>RGVM!$B$1</f>
        <v>The University of Texas Rio Grande Valley Medical School (M)</v>
      </c>
      <c r="C112" s="21"/>
      <c r="D112" s="21"/>
      <c r="E112" s="21"/>
      <c r="F112" s="21"/>
      <c r="G112" s="21"/>
      <c r="H112" s="21"/>
      <c r="I112" s="21"/>
      <c r="J112" s="21"/>
      <c r="K112" s="40">
        <f>RGVM!$K$16</f>
        <v>0</v>
      </c>
      <c r="L112" s="36">
        <f>RGVM!$L$16</f>
        <v>0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41"/>
      <c r="X112" s="19"/>
      <c r="Y112" s="19"/>
      <c r="Z112" s="19"/>
      <c r="AA112" s="19"/>
      <c r="AB112" s="24"/>
    </row>
    <row r="113" spans="1:28" ht="15.75" hidden="1" customHeight="1" outlineLevel="1">
      <c r="B113" s="460" t="str">
        <f>SWM!$B$1</f>
        <v>The University of Texas Southwestern Medical Center</v>
      </c>
      <c r="C113" s="21"/>
      <c r="D113" s="21"/>
      <c r="E113" s="21"/>
      <c r="F113" s="21"/>
      <c r="G113" s="21"/>
      <c r="H113" s="21"/>
      <c r="I113" s="21"/>
      <c r="J113" s="21"/>
      <c r="K113" s="40">
        <f>SWM!$K$16</f>
        <v>0</v>
      </c>
      <c r="L113" s="36">
        <f>SWM!$L$16</f>
        <v>0</v>
      </c>
      <c r="N113" s="19"/>
      <c r="O113" s="19"/>
      <c r="P113" s="19"/>
      <c r="Q113" s="19"/>
      <c r="R113" s="19"/>
      <c r="S113" s="19"/>
      <c r="T113" s="19"/>
      <c r="U113" s="19"/>
      <c r="V113" s="19"/>
      <c r="W113" s="41"/>
      <c r="X113" s="19"/>
      <c r="Y113" s="19"/>
      <c r="Z113" s="19"/>
      <c r="AA113" s="19"/>
      <c r="AB113" s="24"/>
    </row>
    <row r="114" spans="1:28" ht="15.75" hidden="1" customHeight="1" outlineLevel="1">
      <c r="B114" s="460" t="str">
        <f>TAMHSC!$B$1</f>
        <v>Texas A&amp;M University System Health Science Center</v>
      </c>
      <c r="C114" s="21"/>
      <c r="D114" s="21"/>
      <c r="E114" s="21"/>
      <c r="F114" s="21"/>
      <c r="G114" s="21"/>
      <c r="H114" s="21"/>
      <c r="I114" s="21"/>
      <c r="J114" s="21"/>
      <c r="K114" s="40">
        <f>TAMHSC!$K$16</f>
        <v>5282408</v>
      </c>
      <c r="L114" s="36">
        <f>TAMHSC!$L$16</f>
        <v>5282408</v>
      </c>
      <c r="N114" s="19"/>
      <c r="O114" s="19"/>
      <c r="P114" s="19"/>
      <c r="Q114" s="19"/>
      <c r="R114" s="19"/>
      <c r="S114" s="19"/>
      <c r="T114" s="19"/>
      <c r="U114" s="19"/>
      <c r="V114" s="19"/>
      <c r="W114" s="41"/>
      <c r="X114" s="19"/>
      <c r="Y114" s="19"/>
      <c r="Z114" s="19"/>
      <c r="AA114" s="19"/>
      <c r="AB114" s="24"/>
    </row>
    <row r="115" spans="1:28" ht="15.75" hidden="1" customHeight="1" outlineLevel="1">
      <c r="B115" s="460" t="str">
        <f>THC!$B$1</f>
        <v>The University of Texas Health Science Center at Tyler</v>
      </c>
      <c r="C115" s="21"/>
      <c r="D115" s="21"/>
      <c r="E115" s="21"/>
      <c r="F115" s="21"/>
      <c r="G115" s="21"/>
      <c r="H115" s="21"/>
      <c r="I115" s="21"/>
      <c r="J115" s="21"/>
      <c r="K115" s="40">
        <f>THC!$K$16</f>
        <v>0</v>
      </c>
      <c r="L115" s="36">
        <f>THC!$L$16</f>
        <v>0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41"/>
      <c r="X115" s="19"/>
      <c r="Y115" s="19"/>
      <c r="Z115" s="19"/>
      <c r="AA115" s="19"/>
      <c r="AB115" s="24"/>
    </row>
    <row r="116" spans="1:28" ht="15.75" hidden="1" customHeight="1" outlineLevel="1">
      <c r="B116" s="460" t="str">
        <f>TTUHSC!$B$1</f>
        <v>Texas Tech University Health Sciences Center</v>
      </c>
      <c r="C116" s="21"/>
      <c r="D116" s="21"/>
      <c r="E116" s="21"/>
      <c r="F116" s="21"/>
      <c r="G116" s="21"/>
      <c r="H116" s="21"/>
      <c r="I116" s="21"/>
      <c r="J116" s="21"/>
      <c r="K116" s="40">
        <f>TTUHSC!$K$16</f>
        <v>0</v>
      </c>
      <c r="L116" s="36">
        <f>TTUHSC!$L$16</f>
        <v>0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41"/>
      <c r="X116" s="19"/>
      <c r="Y116" s="19"/>
      <c r="Z116" s="19"/>
      <c r="AA116" s="19"/>
      <c r="AB116" s="24"/>
    </row>
    <row r="117" spans="1:28" ht="15.75" hidden="1" customHeight="1" outlineLevel="1">
      <c r="B117" s="460" t="str">
        <f>TTUHSCEP!$B$1</f>
        <v>Texas Tech University Health Sciences Center at El Paso</v>
      </c>
      <c r="C117" s="21"/>
      <c r="D117" s="21"/>
      <c r="E117" s="21"/>
      <c r="F117" s="21"/>
      <c r="G117" s="21"/>
      <c r="H117" s="21"/>
      <c r="I117" s="21"/>
      <c r="J117" s="21"/>
      <c r="K117" s="40">
        <f>TTUHSCEP!$K$16</f>
        <v>0</v>
      </c>
      <c r="L117" s="36">
        <f>TTUHSCEP!$L$16</f>
        <v>0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41"/>
      <c r="X117" s="19"/>
      <c r="Y117" s="19"/>
      <c r="Z117" s="19"/>
      <c r="AA117" s="19"/>
      <c r="AB117" s="24"/>
    </row>
    <row r="118" spans="1:28" ht="15.75" hidden="1" customHeight="1" outlineLevel="1">
      <c r="B118" s="460" t="str">
        <f>UNTHSC1!$B$1</f>
        <v>University of North Texas Health Science Center at Fort Worth (Less PM)</v>
      </c>
      <c r="C118" s="21"/>
      <c r="D118" s="21"/>
      <c r="E118" s="21"/>
      <c r="F118" s="21"/>
      <c r="G118" s="21"/>
      <c r="H118" s="21"/>
      <c r="I118" s="21"/>
      <c r="J118" s="21"/>
      <c r="K118" s="40">
        <f>UNTHSC1!$K$16</f>
        <v>0</v>
      </c>
      <c r="L118" s="36">
        <f>UNTHSC1!$L$16</f>
        <v>0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41"/>
      <c r="X118" s="19"/>
      <c r="Y118" s="19"/>
      <c r="Z118" s="19"/>
      <c r="AA118" s="19"/>
      <c r="AB118" s="24"/>
    </row>
    <row r="119" spans="1:28" ht="15.75" hidden="1" customHeight="1" outlineLevel="1">
      <c r="B119" s="20" t="s">
        <v>708</v>
      </c>
      <c r="C119" s="21"/>
      <c r="D119" s="21"/>
      <c r="E119" s="21"/>
      <c r="F119" s="21"/>
      <c r="G119" s="21"/>
      <c r="H119" s="21"/>
      <c r="I119" s="21"/>
      <c r="J119" s="21"/>
      <c r="K119" s="40">
        <f>UHM!$K$16</f>
        <v>0</v>
      </c>
      <c r="L119" s="36">
        <f>UHM!$L$16</f>
        <v>0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41"/>
      <c r="X119" s="19"/>
      <c r="Y119" s="19"/>
      <c r="Z119" s="19"/>
      <c r="AA119" s="19"/>
      <c r="AB119" s="24"/>
    </row>
    <row r="120" spans="1:28" ht="15.75" customHeight="1" collapsed="1">
      <c r="A120" s="387" t="s">
        <v>599</v>
      </c>
      <c r="B120" s="20" t="s">
        <v>672</v>
      </c>
      <c r="C120" s="21"/>
      <c r="D120" s="21"/>
      <c r="E120" s="21"/>
      <c r="F120" s="21"/>
      <c r="G120" s="21"/>
      <c r="H120" s="21"/>
      <c r="I120" s="21"/>
      <c r="J120" s="21"/>
      <c r="K120" s="40">
        <f>SUM(K107:K119)</f>
        <v>5282408</v>
      </c>
      <c r="L120" s="36">
        <f>SUM(L107:L119)</f>
        <v>5282408</v>
      </c>
      <c r="N120" s="28"/>
      <c r="O120" s="42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24">
        <f>SUM(C120:L120)</f>
        <v>10564816</v>
      </c>
    </row>
    <row r="121" spans="1:28" ht="15.75" hidden="1" customHeight="1" outlineLevel="1">
      <c r="B121" s="20" t="str">
        <f>AUSM!$B$1</f>
        <v>The University of Texas at Austin Medical School (M)</v>
      </c>
      <c r="C121" s="21"/>
      <c r="D121" s="21"/>
      <c r="E121" s="21"/>
      <c r="F121" s="21"/>
      <c r="G121" s="21"/>
      <c r="H121" s="21"/>
      <c r="I121" s="21"/>
      <c r="J121" s="21"/>
      <c r="K121" s="178">
        <f>AUSM!$K$17</f>
        <v>35698490</v>
      </c>
      <c r="L121" s="23">
        <f>AUSM!$L$17</f>
        <v>35698490</v>
      </c>
      <c r="N121" s="28"/>
      <c r="O121" s="42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24"/>
    </row>
    <row r="122" spans="1:28" ht="15.75" hidden="1" customHeight="1" outlineLevel="1">
      <c r="B122" s="20" t="str">
        <f>HSH!$B$1</f>
        <v>The University of Texas Health Science Center at Houston</v>
      </c>
      <c r="C122" s="21"/>
      <c r="D122" s="21"/>
      <c r="E122" s="21"/>
      <c r="F122" s="21"/>
      <c r="G122" s="21"/>
      <c r="H122" s="21"/>
      <c r="I122" s="21"/>
      <c r="J122" s="21"/>
      <c r="K122" s="178">
        <f>HSH!$K$17</f>
        <v>256146061</v>
      </c>
      <c r="L122" s="23">
        <f>HSH!$L$17</f>
        <v>253142796</v>
      </c>
      <c r="N122" s="28"/>
      <c r="O122" s="42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24"/>
    </row>
    <row r="123" spans="1:28" ht="15.75" hidden="1" customHeight="1" outlineLevel="1">
      <c r="B123" s="20" t="str">
        <f>HSSA!$B$1</f>
        <v>The University of Texas Health Science Center at San Antonio</v>
      </c>
      <c r="C123" s="21"/>
      <c r="D123" s="21"/>
      <c r="E123" s="21"/>
      <c r="F123" s="21"/>
      <c r="G123" s="21"/>
      <c r="H123" s="21"/>
      <c r="I123" s="21"/>
      <c r="J123" s="21"/>
      <c r="K123" s="178">
        <f>HSSA!$K$17</f>
        <v>195215120</v>
      </c>
      <c r="L123" s="23">
        <f>HSSA!$L$17</f>
        <v>195215120</v>
      </c>
      <c r="N123" s="28"/>
      <c r="O123" s="42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24"/>
    </row>
    <row r="124" spans="1:28" ht="15.75" hidden="1" customHeight="1" outlineLevel="1">
      <c r="B124" s="20" t="str">
        <f>MBG!$B$1</f>
        <v>The University of Texas Medical Branch at Galveston</v>
      </c>
      <c r="C124" s="21"/>
      <c r="D124" s="21"/>
      <c r="E124" s="21"/>
      <c r="F124" s="21"/>
      <c r="G124" s="21"/>
      <c r="H124" s="21"/>
      <c r="I124" s="21"/>
      <c r="J124" s="21"/>
      <c r="K124" s="178">
        <f>MBG!$K$17</f>
        <v>152611603</v>
      </c>
      <c r="L124" s="23">
        <f>MBG!$L$17</f>
        <v>152611603</v>
      </c>
      <c r="N124" s="28"/>
      <c r="O124" s="42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24"/>
    </row>
    <row r="125" spans="1:28" ht="15.75" hidden="1" customHeight="1" outlineLevel="1">
      <c r="B125" s="20" t="str">
        <f>MDA!$B$1</f>
        <v>The University of Texas M.D. Anderson Cancer Center</v>
      </c>
      <c r="C125" s="21"/>
      <c r="D125" s="21"/>
      <c r="E125" s="21"/>
      <c r="F125" s="21"/>
      <c r="G125" s="21"/>
      <c r="H125" s="21"/>
      <c r="I125" s="21"/>
      <c r="J125" s="21"/>
      <c r="K125" s="178">
        <f>MDA!$K$17</f>
        <v>973312140</v>
      </c>
      <c r="L125" s="23">
        <f>MDA!$L$17</f>
        <v>967676566</v>
      </c>
      <c r="N125" s="28"/>
      <c r="O125" s="42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24"/>
    </row>
    <row r="126" spans="1:28" ht="15.75" hidden="1" customHeight="1" outlineLevel="1">
      <c r="B126" s="20" t="str">
        <f>RGVM!$B$1</f>
        <v>The University of Texas Rio Grande Valley Medical School (M)</v>
      </c>
      <c r="C126" s="21"/>
      <c r="D126" s="21"/>
      <c r="E126" s="21"/>
      <c r="F126" s="21"/>
      <c r="G126" s="21"/>
      <c r="H126" s="21"/>
      <c r="I126" s="21"/>
      <c r="J126" s="21"/>
      <c r="K126" s="178">
        <f>RGVM!$K$17</f>
        <v>22605280</v>
      </c>
      <c r="L126" s="23">
        <f>RGVM!$L$17</f>
        <v>22605280</v>
      </c>
      <c r="N126" s="28"/>
      <c r="O126" s="42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24"/>
    </row>
    <row r="127" spans="1:28" ht="15.75" hidden="1" customHeight="1" outlineLevel="1">
      <c r="B127" s="20" t="str">
        <f>SWM!$B$1</f>
        <v>The University of Texas Southwestern Medical Center</v>
      </c>
      <c r="C127" s="21"/>
      <c r="D127" s="21"/>
      <c r="E127" s="21"/>
      <c r="F127" s="21"/>
      <c r="G127" s="21"/>
      <c r="H127" s="21"/>
      <c r="I127" s="21"/>
      <c r="J127" s="21"/>
      <c r="K127" s="178">
        <f>SWM!$K$17</f>
        <v>541585993</v>
      </c>
      <c r="L127" s="23">
        <f>SWM!$L$17</f>
        <v>524109323</v>
      </c>
      <c r="N127" s="28"/>
      <c r="O127" s="42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24"/>
    </row>
    <row r="128" spans="1:28" ht="15.75" hidden="1" customHeight="1" outlineLevel="1">
      <c r="B128" s="20" t="str">
        <f>TAMHSC!$B$1</f>
        <v>Texas A&amp;M University System Health Science Center</v>
      </c>
      <c r="C128" s="21"/>
      <c r="D128" s="21"/>
      <c r="E128" s="21"/>
      <c r="F128" s="21"/>
      <c r="G128" s="21"/>
      <c r="H128" s="21"/>
      <c r="I128" s="21"/>
      <c r="J128" s="21"/>
      <c r="K128" s="178">
        <f>TAMHSC!$K$17</f>
        <v>293016179</v>
      </c>
      <c r="L128" s="23">
        <f>TAMHSC!$L$17</f>
        <v>290798235</v>
      </c>
      <c r="N128" s="28"/>
      <c r="O128" s="42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24"/>
    </row>
    <row r="129" spans="2:28" ht="15.75" hidden="1" customHeight="1" outlineLevel="1">
      <c r="B129" s="20" t="str">
        <f>THC!$B$1</f>
        <v>The University of Texas Health Science Center at Tyler</v>
      </c>
      <c r="C129" s="21"/>
      <c r="D129" s="21"/>
      <c r="E129" s="21"/>
      <c r="F129" s="21"/>
      <c r="G129" s="21"/>
      <c r="H129" s="21"/>
      <c r="I129" s="21"/>
      <c r="J129" s="21"/>
      <c r="K129" s="178">
        <f>THC!$K$17</f>
        <v>21264915</v>
      </c>
      <c r="L129" s="23">
        <f>THC!$L$17</f>
        <v>21264915</v>
      </c>
      <c r="N129" s="28"/>
      <c r="O129" s="42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24"/>
    </row>
    <row r="130" spans="2:28" ht="15.75" hidden="1" customHeight="1" outlineLevel="1">
      <c r="B130" s="20" t="str">
        <f>TTUHSC!$B$1</f>
        <v>Texas Tech University Health Sciences Center</v>
      </c>
      <c r="C130" s="21"/>
      <c r="D130" s="21"/>
      <c r="E130" s="21"/>
      <c r="F130" s="21"/>
      <c r="G130" s="21"/>
      <c r="H130" s="21"/>
      <c r="I130" s="21"/>
      <c r="J130" s="21"/>
      <c r="K130" s="178">
        <f>TTUHSC!$K$17</f>
        <v>44278394</v>
      </c>
      <c r="L130" s="23">
        <f>TTUHSC!$L$17</f>
        <v>44091705</v>
      </c>
      <c r="N130" s="28"/>
      <c r="O130" s="42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24"/>
    </row>
    <row r="131" spans="2:28" ht="15.75" hidden="1" customHeight="1" outlineLevel="1">
      <c r="B131" s="20" t="str">
        <f>TTUHSCEP!$B$1</f>
        <v>Texas Tech University Health Sciences Center at El Paso</v>
      </c>
      <c r="C131" s="21"/>
      <c r="D131" s="21"/>
      <c r="E131" s="21"/>
      <c r="F131" s="21"/>
      <c r="G131" s="21"/>
      <c r="H131" s="21"/>
      <c r="I131" s="21"/>
      <c r="J131" s="21"/>
      <c r="K131" s="178">
        <f>TTUHSCEP!$K$17</f>
        <v>10246673</v>
      </c>
      <c r="L131" s="23">
        <f>TTUHSCEP!$L$17</f>
        <v>10246673</v>
      </c>
      <c r="N131" s="28"/>
      <c r="O131" s="42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24"/>
    </row>
    <row r="132" spans="2:28" ht="15.75" hidden="1" customHeight="1" outlineLevel="1">
      <c r="B132" s="20" t="str">
        <f>UNTHSC1!$B$1</f>
        <v>University of North Texas Health Science Center at Fort Worth (Less PM)</v>
      </c>
      <c r="C132" s="21"/>
      <c r="D132" s="21"/>
      <c r="E132" s="21"/>
      <c r="F132" s="21"/>
      <c r="G132" s="21"/>
      <c r="H132" s="21"/>
      <c r="I132" s="21"/>
      <c r="J132" s="21"/>
      <c r="K132" s="178">
        <f>UNTHSC1!$K$17</f>
        <v>45170308</v>
      </c>
      <c r="L132" s="23">
        <f>UNTHSC1!$L$17</f>
        <v>45170308</v>
      </c>
      <c r="N132" s="28"/>
      <c r="O132" s="42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24"/>
    </row>
    <row r="133" spans="2:28" ht="15.75" hidden="1" customHeight="1" outlineLevel="1">
      <c r="B133" s="20" t="s">
        <v>708</v>
      </c>
      <c r="C133" s="21"/>
      <c r="D133" s="21"/>
      <c r="E133" s="21"/>
      <c r="F133" s="21"/>
      <c r="G133" s="21"/>
      <c r="H133" s="21"/>
      <c r="I133" s="21"/>
      <c r="J133" s="21"/>
      <c r="K133" s="178">
        <f>UHM!$K$17</f>
        <v>235301</v>
      </c>
      <c r="L133" s="23">
        <f>UHM!$L$17</f>
        <v>222907</v>
      </c>
      <c r="N133" s="28"/>
      <c r="O133" s="42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24"/>
    </row>
    <row r="134" spans="2:28" ht="15.75" customHeight="1" collapsed="1">
      <c r="B134" s="43" t="s">
        <v>11</v>
      </c>
      <c r="C134" s="44"/>
      <c r="D134" s="44"/>
      <c r="E134" s="44"/>
      <c r="F134" s="44"/>
      <c r="G134" s="44"/>
      <c r="H134" s="44"/>
      <c r="I134" s="44"/>
      <c r="J134" s="44"/>
      <c r="K134" s="45">
        <f>SUM(K121:K133)</f>
        <v>2591386457</v>
      </c>
      <c r="L134" s="46">
        <f>SUM(L121:L133)</f>
        <v>2562853921</v>
      </c>
      <c r="N134" s="47"/>
      <c r="O134" s="48"/>
      <c r="P134" s="48"/>
      <c r="Q134" s="48"/>
      <c r="R134" s="49"/>
      <c r="S134" s="50">
        <f>L134-INT(L134)</f>
        <v>0</v>
      </c>
      <c r="T134" s="49">
        <v>0</v>
      </c>
      <c r="U134" s="48">
        <v>0</v>
      </c>
      <c r="V134" s="48">
        <v>0</v>
      </c>
      <c r="W134" s="48"/>
      <c r="X134" s="48"/>
      <c r="Y134" s="51"/>
      <c r="Z134" s="41"/>
      <c r="AA134" s="19"/>
      <c r="AB134" s="44" t="e">
        <f>#REF!+#REF!+#REF!+#REF!</f>
        <v>#REF!</v>
      </c>
    </row>
    <row r="135" spans="2:28" ht="15.75" hidden="1" customHeight="1" outlineLevel="1">
      <c r="B135" s="173" t="str">
        <f>AUSM!$B$1</f>
        <v>The University of Texas at Austin Medical School (M)</v>
      </c>
      <c r="C135" s="37"/>
      <c r="D135" s="37"/>
      <c r="E135" s="37"/>
      <c r="F135" s="37"/>
      <c r="G135" s="37"/>
      <c r="H135" s="37"/>
      <c r="I135" s="37"/>
      <c r="J135" s="37"/>
      <c r="K135" s="182"/>
      <c r="L135" s="508">
        <f>AUSM!$L$18</f>
        <v>913047</v>
      </c>
      <c r="N135" s="47"/>
      <c r="O135" s="48"/>
      <c r="P135" s="48"/>
      <c r="Q135" s="48"/>
      <c r="R135" s="49"/>
      <c r="S135" s="50"/>
      <c r="T135" s="49"/>
      <c r="U135" s="48"/>
      <c r="V135" s="48"/>
      <c r="W135" s="48"/>
      <c r="X135" s="48"/>
      <c r="Y135" s="51"/>
      <c r="Z135" s="41"/>
      <c r="AA135" s="19"/>
      <c r="AB135" s="37"/>
    </row>
    <row r="136" spans="2:28" ht="15.75" hidden="1" customHeight="1" outlineLevel="1">
      <c r="B136" s="173" t="str">
        <f>HSH!$B$1</f>
        <v>The University of Texas Health Science Center at Houston</v>
      </c>
      <c r="C136" s="37"/>
      <c r="D136" s="37"/>
      <c r="E136" s="37"/>
      <c r="F136" s="37"/>
      <c r="G136" s="37"/>
      <c r="H136" s="37"/>
      <c r="I136" s="37"/>
      <c r="J136" s="37"/>
      <c r="K136" s="182"/>
      <c r="L136" s="508">
        <f>HSH!$L$18</f>
        <v>12710005</v>
      </c>
      <c r="N136" s="47"/>
      <c r="O136" s="48"/>
      <c r="P136" s="48"/>
      <c r="Q136" s="48"/>
      <c r="R136" s="49"/>
      <c r="S136" s="50"/>
      <c r="T136" s="49"/>
      <c r="U136" s="48"/>
      <c r="V136" s="48"/>
      <c r="W136" s="48"/>
      <c r="X136" s="48"/>
      <c r="Y136" s="51"/>
      <c r="Z136" s="41"/>
      <c r="AA136" s="19"/>
      <c r="AB136" s="37"/>
    </row>
    <row r="137" spans="2:28" ht="15.75" hidden="1" customHeight="1" outlineLevel="1">
      <c r="B137" s="173" t="str">
        <f>HSSA!$B$1</f>
        <v>The University of Texas Health Science Center at San Antonio</v>
      </c>
      <c r="C137" s="37"/>
      <c r="D137" s="37"/>
      <c r="E137" s="37"/>
      <c r="F137" s="37"/>
      <c r="G137" s="37"/>
      <c r="H137" s="37"/>
      <c r="I137" s="37"/>
      <c r="J137" s="37"/>
      <c r="K137" s="182"/>
      <c r="L137" s="508">
        <f>HSSA!$L$18</f>
        <v>-365559</v>
      </c>
      <c r="N137" s="47"/>
      <c r="O137" s="48"/>
      <c r="P137" s="48"/>
      <c r="Q137" s="48"/>
      <c r="R137" s="49"/>
      <c r="S137" s="50"/>
      <c r="T137" s="49"/>
      <c r="U137" s="48"/>
      <c r="V137" s="48"/>
      <c r="W137" s="48"/>
      <c r="X137" s="48"/>
      <c r="Y137" s="51"/>
      <c r="Z137" s="41"/>
      <c r="AA137" s="19"/>
      <c r="AB137" s="37"/>
    </row>
    <row r="138" spans="2:28" ht="15.75" hidden="1" customHeight="1" outlineLevel="1">
      <c r="B138" s="173" t="str">
        <f>MBG!$B$1</f>
        <v>The University of Texas Medical Branch at Galveston</v>
      </c>
      <c r="C138" s="37"/>
      <c r="D138" s="37"/>
      <c r="E138" s="37"/>
      <c r="F138" s="37"/>
      <c r="G138" s="37"/>
      <c r="H138" s="37"/>
      <c r="I138" s="37"/>
      <c r="J138" s="37"/>
      <c r="K138" s="182"/>
      <c r="L138" s="508">
        <f>MBG!$L$18</f>
        <v>7076627</v>
      </c>
      <c r="N138" s="47"/>
      <c r="O138" s="48"/>
      <c r="P138" s="48"/>
      <c r="Q138" s="48"/>
      <c r="R138" s="49"/>
      <c r="S138" s="50"/>
      <c r="T138" s="49"/>
      <c r="U138" s="48"/>
      <c r="V138" s="48"/>
      <c r="W138" s="48"/>
      <c r="X138" s="48"/>
      <c r="Y138" s="51"/>
      <c r="Z138" s="41"/>
      <c r="AA138" s="19"/>
      <c r="AB138" s="37"/>
    </row>
    <row r="139" spans="2:28" ht="15.75" hidden="1" customHeight="1" outlineLevel="1">
      <c r="B139" s="173" t="str">
        <f>MDA!$B$1</f>
        <v>The University of Texas M.D. Anderson Cancer Center</v>
      </c>
      <c r="C139" s="37"/>
      <c r="D139" s="37"/>
      <c r="E139" s="37"/>
      <c r="F139" s="37"/>
      <c r="G139" s="37"/>
      <c r="H139" s="37"/>
      <c r="I139" s="37"/>
      <c r="J139" s="37"/>
      <c r="K139" s="182"/>
      <c r="L139" s="508">
        <f>MDA!$L$18</f>
        <v>43358958</v>
      </c>
      <c r="N139" s="47"/>
      <c r="O139" s="48"/>
      <c r="P139" s="48"/>
      <c r="Q139" s="48"/>
      <c r="R139" s="49"/>
      <c r="S139" s="50"/>
      <c r="T139" s="49"/>
      <c r="U139" s="48"/>
      <c r="V139" s="48"/>
      <c r="W139" s="48"/>
      <c r="X139" s="48"/>
      <c r="Y139" s="51"/>
      <c r="Z139" s="41"/>
      <c r="AA139" s="19"/>
      <c r="AB139" s="37"/>
    </row>
    <row r="140" spans="2:28" ht="15.75" hidden="1" customHeight="1" outlineLevel="1">
      <c r="B140" s="173" t="str">
        <f>RGVM!$B$1</f>
        <v>The University of Texas Rio Grande Valley Medical School (M)</v>
      </c>
      <c r="C140" s="37"/>
      <c r="D140" s="37"/>
      <c r="E140" s="37"/>
      <c r="F140" s="37"/>
      <c r="G140" s="37"/>
      <c r="H140" s="37"/>
      <c r="I140" s="37"/>
      <c r="J140" s="37"/>
      <c r="K140" s="182"/>
      <c r="L140" s="508">
        <f>RGVM!$L$18</f>
        <v>148056</v>
      </c>
      <c r="N140" s="47"/>
      <c r="O140" s="48"/>
      <c r="P140" s="48"/>
      <c r="Q140" s="48"/>
      <c r="R140" s="49"/>
      <c r="S140" s="50"/>
      <c r="T140" s="49"/>
      <c r="U140" s="48"/>
      <c r="V140" s="48"/>
      <c r="W140" s="48"/>
      <c r="X140" s="48"/>
      <c r="Y140" s="51"/>
      <c r="Z140" s="41"/>
      <c r="AA140" s="19"/>
      <c r="AB140" s="37"/>
    </row>
    <row r="141" spans="2:28" ht="15.75" hidden="1" customHeight="1" outlineLevel="1">
      <c r="B141" s="173" t="str">
        <f>SWM!$B$1</f>
        <v>The University of Texas Southwestern Medical Center</v>
      </c>
      <c r="C141" s="37"/>
      <c r="D141" s="37"/>
      <c r="E141" s="37"/>
      <c r="F141" s="37"/>
      <c r="G141" s="37"/>
      <c r="H141" s="37"/>
      <c r="I141" s="37"/>
      <c r="J141" s="37"/>
      <c r="K141" s="182"/>
      <c r="L141" s="508">
        <f>SWM!$L$18</f>
        <v>46062356</v>
      </c>
      <c r="N141" s="47"/>
      <c r="O141" s="48"/>
      <c r="P141" s="48"/>
      <c r="Q141" s="48"/>
      <c r="R141" s="49"/>
      <c r="S141" s="50"/>
      <c r="T141" s="49"/>
      <c r="U141" s="48"/>
      <c r="V141" s="48"/>
      <c r="W141" s="48"/>
      <c r="X141" s="48"/>
      <c r="Y141" s="51"/>
      <c r="Z141" s="41"/>
      <c r="AA141" s="19"/>
      <c r="AB141" s="37"/>
    </row>
    <row r="142" spans="2:28" ht="15.75" hidden="1" customHeight="1" outlineLevel="1">
      <c r="B142" s="173" t="str">
        <f>TAMHSC!$B$1</f>
        <v>Texas A&amp;M University System Health Science Center</v>
      </c>
      <c r="C142" s="37"/>
      <c r="D142" s="37"/>
      <c r="E142" s="37"/>
      <c r="F142" s="37"/>
      <c r="G142" s="37"/>
      <c r="H142" s="37"/>
      <c r="I142" s="37"/>
      <c r="J142" s="37"/>
      <c r="K142" s="182"/>
      <c r="L142" s="508">
        <f>TAMHSC!$L$18</f>
        <v>153977443</v>
      </c>
      <c r="N142" s="47"/>
      <c r="O142" s="48"/>
      <c r="P142" s="48"/>
      <c r="Q142" s="48"/>
      <c r="R142" s="49"/>
      <c r="S142" s="50"/>
      <c r="T142" s="49"/>
      <c r="U142" s="48"/>
      <c r="V142" s="48"/>
      <c r="W142" s="48"/>
      <c r="X142" s="48"/>
      <c r="Y142" s="51"/>
      <c r="Z142" s="41"/>
      <c r="AA142" s="19"/>
      <c r="AB142" s="37"/>
    </row>
    <row r="143" spans="2:28" ht="15.75" hidden="1" customHeight="1" outlineLevel="1">
      <c r="B143" s="173" t="str">
        <f>THC!$B$1</f>
        <v>The University of Texas Health Science Center at Tyler</v>
      </c>
      <c r="C143" s="37"/>
      <c r="D143" s="37"/>
      <c r="E143" s="37"/>
      <c r="F143" s="37"/>
      <c r="G143" s="37"/>
      <c r="H143" s="37"/>
      <c r="I143" s="37"/>
      <c r="J143" s="37"/>
      <c r="K143" s="182"/>
      <c r="L143" s="508">
        <f>THC!$L$18</f>
        <v>881984</v>
      </c>
      <c r="N143" s="47"/>
      <c r="O143" s="48"/>
      <c r="P143" s="48"/>
      <c r="Q143" s="48"/>
      <c r="R143" s="49"/>
      <c r="S143" s="50"/>
      <c r="T143" s="49"/>
      <c r="U143" s="48"/>
      <c r="V143" s="48"/>
      <c r="W143" s="48"/>
      <c r="X143" s="48"/>
      <c r="Y143" s="51"/>
      <c r="Z143" s="41"/>
      <c r="AA143" s="19"/>
      <c r="AB143" s="37"/>
    </row>
    <row r="144" spans="2:28" ht="15.75" hidden="1" customHeight="1" outlineLevel="1">
      <c r="B144" s="173" t="str">
        <f>TTUHSC!$B$1</f>
        <v>Texas Tech University Health Sciences Center</v>
      </c>
      <c r="C144" s="37"/>
      <c r="D144" s="37"/>
      <c r="E144" s="37"/>
      <c r="F144" s="37"/>
      <c r="G144" s="37"/>
      <c r="H144" s="37"/>
      <c r="I144" s="37"/>
      <c r="J144" s="37"/>
      <c r="K144" s="182"/>
      <c r="L144" s="508">
        <f>TTUHSC!$L$18</f>
        <v>4752073</v>
      </c>
      <c r="N144" s="47"/>
      <c r="O144" s="48"/>
      <c r="P144" s="48"/>
      <c r="Q144" s="48"/>
      <c r="R144" s="49"/>
      <c r="S144" s="50"/>
      <c r="T144" s="49"/>
      <c r="U144" s="48"/>
      <c r="V144" s="48"/>
      <c r="W144" s="48"/>
      <c r="X144" s="48"/>
      <c r="Y144" s="51"/>
      <c r="Z144" s="41"/>
      <c r="AA144" s="19"/>
      <c r="AB144" s="37"/>
    </row>
    <row r="145" spans="1:28" ht="15.75" hidden="1" customHeight="1" outlineLevel="1">
      <c r="B145" s="173" t="str">
        <f>TTUHSCEP!$B$1</f>
        <v>Texas Tech University Health Sciences Center at El Paso</v>
      </c>
      <c r="C145" s="37"/>
      <c r="D145" s="37"/>
      <c r="E145" s="37"/>
      <c r="F145" s="37"/>
      <c r="G145" s="37"/>
      <c r="H145" s="37"/>
      <c r="I145" s="37"/>
      <c r="J145" s="37"/>
      <c r="K145" s="182"/>
      <c r="L145" s="508">
        <f>TTUHSCEP!$L$18</f>
        <v>489469</v>
      </c>
      <c r="N145" s="47"/>
      <c r="O145" s="48"/>
      <c r="P145" s="48"/>
      <c r="Q145" s="48"/>
      <c r="R145" s="49"/>
      <c r="S145" s="50"/>
      <c r="T145" s="49"/>
      <c r="U145" s="48"/>
      <c r="V145" s="48"/>
      <c r="W145" s="48"/>
      <c r="X145" s="48"/>
      <c r="Y145" s="51"/>
      <c r="Z145" s="41"/>
      <c r="AA145" s="19"/>
      <c r="AB145" s="37"/>
    </row>
    <row r="146" spans="1:28" ht="15.75" hidden="1" customHeight="1" outlineLevel="1">
      <c r="B146" s="173" t="str">
        <f>UNTHSC1!$B$1</f>
        <v>University of North Texas Health Science Center at Fort Worth (Less PM)</v>
      </c>
      <c r="C146" s="37"/>
      <c r="D146" s="37"/>
      <c r="E146" s="37"/>
      <c r="F146" s="37"/>
      <c r="G146" s="37"/>
      <c r="H146" s="37"/>
      <c r="I146" s="37"/>
      <c r="J146" s="37"/>
      <c r="K146" s="182"/>
      <c r="L146" s="508">
        <f>UNTHSC1!$L$18</f>
        <v>0</v>
      </c>
      <c r="N146" s="47"/>
      <c r="O146" s="48"/>
      <c r="P146" s="48"/>
      <c r="Q146" s="48"/>
      <c r="R146" s="49"/>
      <c r="S146" s="50"/>
      <c r="T146" s="49"/>
      <c r="U146" s="48"/>
      <c r="V146" s="48"/>
      <c r="W146" s="48"/>
      <c r="X146" s="48"/>
      <c r="Y146" s="51"/>
      <c r="Z146" s="41"/>
      <c r="AA146" s="19"/>
      <c r="AB146" s="37"/>
    </row>
    <row r="147" spans="1:28" ht="15.75" customHeight="1" collapsed="1">
      <c r="B147" s="611" t="s">
        <v>708</v>
      </c>
      <c r="L147" s="508">
        <f>UHM!$L$18</f>
        <v>0</v>
      </c>
    </row>
    <row r="148" spans="1:28" s="6" customFormat="1" ht="15.75" customHeight="1">
      <c r="A148" s="387" t="s">
        <v>599</v>
      </c>
      <c r="B148" s="436" t="s">
        <v>665</v>
      </c>
      <c r="C148" s="37"/>
      <c r="D148" s="37"/>
      <c r="E148" s="37"/>
      <c r="F148" s="37"/>
      <c r="G148" s="37"/>
      <c r="H148" s="37"/>
      <c r="I148" s="37"/>
      <c r="J148" s="37"/>
      <c r="K148" s="182"/>
      <c r="L148" s="370">
        <f>SUM(L135:L147)</f>
        <v>270004459</v>
      </c>
      <c r="N148" s="371"/>
      <c r="O148" s="372"/>
      <c r="P148" s="372"/>
      <c r="Q148" s="372"/>
      <c r="R148" s="139"/>
      <c r="S148" s="373"/>
    </row>
    <row r="149" spans="1:28" s="6" customFormat="1" ht="15.75" hidden="1" customHeight="1" outlineLevel="1">
      <c r="A149" s="1"/>
      <c r="B149" s="17" t="str">
        <f>AUSM!$B$1</f>
        <v>The University of Texas at Austin Medical School (M)</v>
      </c>
      <c r="C149" s="37"/>
      <c r="D149" s="37"/>
      <c r="E149" s="37"/>
      <c r="F149" s="37"/>
      <c r="G149" s="37"/>
      <c r="H149" s="37"/>
      <c r="I149" s="37"/>
      <c r="J149" s="37"/>
      <c r="K149" s="182"/>
      <c r="L149" s="370">
        <f>AUSM!$L$19</f>
        <v>2040596</v>
      </c>
      <c r="N149" s="371"/>
      <c r="O149" s="372"/>
      <c r="P149" s="372"/>
      <c r="Q149" s="372"/>
      <c r="R149" s="139"/>
      <c r="S149" s="373"/>
    </row>
    <row r="150" spans="1:28" s="6" customFormat="1" ht="15.75" hidden="1" customHeight="1" outlineLevel="1">
      <c r="A150" s="1"/>
      <c r="B150" s="17" t="str">
        <f>HSH!$B$1</f>
        <v>The University of Texas Health Science Center at Houston</v>
      </c>
      <c r="C150" s="37"/>
      <c r="D150" s="37"/>
      <c r="E150" s="37"/>
      <c r="F150" s="37"/>
      <c r="G150" s="37"/>
      <c r="H150" s="37"/>
      <c r="I150" s="37"/>
      <c r="J150" s="37"/>
      <c r="K150" s="182"/>
      <c r="L150" s="370">
        <f>HSH!$L$19</f>
        <v>2615092</v>
      </c>
      <c r="N150" s="371"/>
      <c r="O150" s="372"/>
      <c r="P150" s="372"/>
      <c r="Q150" s="372"/>
      <c r="R150" s="139"/>
      <c r="S150" s="373"/>
    </row>
    <row r="151" spans="1:28" s="6" customFormat="1" ht="15.75" hidden="1" customHeight="1" outlineLevel="1">
      <c r="A151" s="1"/>
      <c r="B151" s="17" t="str">
        <f>HSSA!$B$1</f>
        <v>The University of Texas Health Science Center at San Antonio</v>
      </c>
      <c r="C151" s="37"/>
      <c r="D151" s="37"/>
      <c r="E151" s="37"/>
      <c r="F151" s="37"/>
      <c r="G151" s="37"/>
      <c r="H151" s="37"/>
      <c r="I151" s="37"/>
      <c r="J151" s="37"/>
      <c r="K151" s="182"/>
      <c r="L151" s="370">
        <f>HSSA!$L$19</f>
        <v>0</v>
      </c>
      <c r="N151" s="371"/>
      <c r="O151" s="372"/>
      <c r="P151" s="372"/>
      <c r="Q151" s="372"/>
      <c r="R151" s="139"/>
      <c r="S151" s="373"/>
    </row>
    <row r="152" spans="1:28" s="6" customFormat="1" ht="15.75" hidden="1" customHeight="1" outlineLevel="1">
      <c r="A152" s="1"/>
      <c r="B152" s="17" t="str">
        <f>MBG!$B$1</f>
        <v>The University of Texas Medical Branch at Galveston</v>
      </c>
      <c r="C152" s="37"/>
      <c r="D152" s="37"/>
      <c r="E152" s="37"/>
      <c r="F152" s="37"/>
      <c r="G152" s="37"/>
      <c r="H152" s="37"/>
      <c r="I152" s="37"/>
      <c r="J152" s="37"/>
      <c r="K152" s="182"/>
      <c r="L152" s="370">
        <f>MBG!$L$19</f>
        <v>3626798</v>
      </c>
      <c r="N152" s="371"/>
      <c r="O152" s="372"/>
      <c r="P152" s="372"/>
      <c r="Q152" s="372"/>
      <c r="R152" s="139"/>
      <c r="S152" s="373"/>
    </row>
    <row r="153" spans="1:28" s="6" customFormat="1" ht="15.75" hidden="1" customHeight="1" outlineLevel="1">
      <c r="A153" s="1"/>
      <c r="B153" s="17" t="str">
        <f>MDA!$B$1</f>
        <v>The University of Texas M.D. Anderson Cancer Center</v>
      </c>
      <c r="C153" s="37"/>
      <c r="D153" s="37"/>
      <c r="E153" s="37"/>
      <c r="F153" s="37"/>
      <c r="G153" s="37"/>
      <c r="H153" s="37"/>
      <c r="I153" s="37"/>
      <c r="J153" s="37"/>
      <c r="K153" s="182"/>
      <c r="L153" s="370">
        <f>MDA!$L$19</f>
        <v>4479361</v>
      </c>
      <c r="N153" s="371"/>
      <c r="O153" s="372"/>
      <c r="P153" s="372"/>
      <c r="Q153" s="372"/>
      <c r="R153" s="139"/>
      <c r="S153" s="373"/>
    </row>
    <row r="154" spans="1:28" s="6" customFormat="1" ht="15.75" hidden="1" customHeight="1" outlineLevel="1">
      <c r="A154" s="1"/>
      <c r="B154" s="17" t="str">
        <f>RGVM!$B$1</f>
        <v>The University of Texas Rio Grande Valley Medical School (M)</v>
      </c>
      <c r="C154" s="37"/>
      <c r="D154" s="37"/>
      <c r="E154" s="37"/>
      <c r="F154" s="37"/>
      <c r="G154" s="37"/>
      <c r="H154" s="37"/>
      <c r="I154" s="37"/>
      <c r="J154" s="37"/>
      <c r="K154" s="182"/>
      <c r="L154" s="370">
        <f>RGVM!$L$19</f>
        <v>718186</v>
      </c>
      <c r="N154" s="371"/>
      <c r="O154" s="372"/>
      <c r="P154" s="372"/>
      <c r="Q154" s="372"/>
      <c r="R154" s="139"/>
      <c r="S154" s="373"/>
    </row>
    <row r="155" spans="1:28" s="6" customFormat="1" ht="15.75" hidden="1" customHeight="1" outlineLevel="1">
      <c r="A155" s="1"/>
      <c r="B155" s="17" t="str">
        <f>SWM!$B$1</f>
        <v>The University of Texas Southwestern Medical Center</v>
      </c>
      <c r="C155" s="37"/>
      <c r="D155" s="37"/>
      <c r="E155" s="37"/>
      <c r="F155" s="37"/>
      <c r="G155" s="37"/>
      <c r="H155" s="37"/>
      <c r="I155" s="37"/>
      <c r="J155" s="37"/>
      <c r="K155" s="182"/>
      <c r="L155" s="370">
        <f>SWM!$L$19</f>
        <v>3664986</v>
      </c>
      <c r="N155" s="371"/>
      <c r="O155" s="372"/>
      <c r="P155" s="372"/>
      <c r="Q155" s="372"/>
      <c r="R155" s="139"/>
      <c r="S155" s="373"/>
    </row>
    <row r="156" spans="1:28" s="6" customFormat="1" ht="15.75" hidden="1" customHeight="1" outlineLevel="1">
      <c r="A156" s="1"/>
      <c r="B156" s="17" t="str">
        <f>TAMHSC!$B$1</f>
        <v>Texas A&amp;M University System Health Science Center</v>
      </c>
      <c r="C156" s="37"/>
      <c r="D156" s="37"/>
      <c r="E156" s="37"/>
      <c r="F156" s="37"/>
      <c r="G156" s="37"/>
      <c r="H156" s="37"/>
      <c r="I156" s="37"/>
      <c r="J156" s="37"/>
      <c r="K156" s="182"/>
      <c r="L156" s="370">
        <f>TAMHSC!$L$19</f>
        <v>148204883</v>
      </c>
      <c r="N156" s="371"/>
      <c r="O156" s="372"/>
      <c r="P156" s="372"/>
      <c r="Q156" s="372"/>
      <c r="R156" s="139"/>
      <c r="S156" s="373"/>
    </row>
    <row r="157" spans="1:28" s="6" customFormat="1" ht="15.75" hidden="1" customHeight="1" outlineLevel="1">
      <c r="A157" s="1"/>
      <c r="B157" s="17" t="str">
        <f>THC!$B$1</f>
        <v>The University of Texas Health Science Center at Tyler</v>
      </c>
      <c r="C157" s="37"/>
      <c r="D157" s="37"/>
      <c r="E157" s="37"/>
      <c r="F157" s="37"/>
      <c r="G157" s="37"/>
      <c r="H157" s="37"/>
      <c r="I157" s="37"/>
      <c r="J157" s="37"/>
      <c r="K157" s="182"/>
      <c r="L157" s="370">
        <f>THC!$L$19</f>
        <v>326751</v>
      </c>
      <c r="N157" s="371"/>
      <c r="O157" s="372"/>
      <c r="P157" s="372"/>
      <c r="Q157" s="372"/>
      <c r="R157" s="139"/>
      <c r="S157" s="373"/>
    </row>
    <row r="158" spans="1:28" s="6" customFormat="1" ht="15.75" hidden="1" customHeight="1" outlineLevel="1">
      <c r="A158" s="1"/>
      <c r="B158" s="17" t="str">
        <f>TTUHSC!$B$1</f>
        <v>Texas Tech University Health Sciences Center</v>
      </c>
      <c r="C158" s="37"/>
      <c r="D158" s="37"/>
      <c r="E158" s="37"/>
      <c r="F158" s="37"/>
      <c r="G158" s="37"/>
      <c r="H158" s="37"/>
      <c r="I158" s="37"/>
      <c r="J158" s="37"/>
      <c r="K158" s="182"/>
      <c r="L158" s="370">
        <f>TTUHSC!$L$19</f>
        <v>1035197</v>
      </c>
      <c r="N158" s="371"/>
      <c r="O158" s="372"/>
      <c r="P158" s="372"/>
      <c r="Q158" s="372"/>
      <c r="R158" s="139"/>
      <c r="S158" s="373"/>
    </row>
    <row r="159" spans="1:28" s="6" customFormat="1" ht="15.75" hidden="1" customHeight="1" outlineLevel="1">
      <c r="A159" s="1"/>
      <c r="B159" s="17" t="str">
        <f>TTUHSCEP!$B$1</f>
        <v>Texas Tech University Health Sciences Center at El Paso</v>
      </c>
      <c r="C159" s="37"/>
      <c r="D159" s="37"/>
      <c r="E159" s="37"/>
      <c r="F159" s="37"/>
      <c r="G159" s="37"/>
      <c r="H159" s="37"/>
      <c r="I159" s="37"/>
      <c r="J159" s="37"/>
      <c r="K159" s="182"/>
      <c r="L159" s="370">
        <f>TTUHSCEP!$L$19</f>
        <v>0</v>
      </c>
      <c r="N159" s="371"/>
      <c r="O159" s="372"/>
      <c r="P159" s="372"/>
      <c r="Q159" s="372"/>
      <c r="R159" s="139"/>
      <c r="S159" s="373"/>
    </row>
    <row r="160" spans="1:28" s="6" customFormat="1" ht="15.75" hidden="1" customHeight="1" outlineLevel="1">
      <c r="A160" s="1"/>
      <c r="B160" s="17" t="str">
        <f>UNTHSC1!$B$1</f>
        <v>University of North Texas Health Science Center at Fort Worth (Less PM)</v>
      </c>
      <c r="C160" s="37"/>
      <c r="D160" s="37"/>
      <c r="E160" s="37"/>
      <c r="F160" s="37"/>
      <c r="G160" s="37"/>
      <c r="H160" s="37"/>
      <c r="I160" s="37"/>
      <c r="J160" s="37"/>
      <c r="K160" s="182"/>
      <c r="L160" s="370">
        <f>UNTHSC1!$L$19</f>
        <v>0</v>
      </c>
      <c r="N160" s="371"/>
      <c r="O160" s="372"/>
      <c r="P160" s="372"/>
      <c r="Q160" s="372"/>
      <c r="R160" s="139"/>
      <c r="S160" s="373"/>
    </row>
    <row r="161" spans="1:27" s="6" customFormat="1" ht="15.75" hidden="1" customHeight="1" outlineLevel="1">
      <c r="A161" s="1"/>
      <c r="B161" s="17" t="s">
        <v>708</v>
      </c>
      <c r="C161" s="37"/>
      <c r="D161" s="37"/>
      <c r="E161" s="37"/>
      <c r="F161" s="37"/>
      <c r="G161" s="37"/>
      <c r="H161" s="37"/>
      <c r="I161" s="37"/>
      <c r="J161" s="37"/>
      <c r="K161" s="182"/>
      <c r="L161" s="370">
        <f>UHM!$L$19</f>
        <v>0</v>
      </c>
      <c r="N161" s="371"/>
      <c r="O161" s="372"/>
      <c r="P161" s="372"/>
      <c r="Q161" s="372"/>
      <c r="R161" s="139"/>
      <c r="S161" s="373"/>
    </row>
    <row r="162" spans="1:27" s="6" customFormat="1" ht="15.75" customHeight="1" collapsed="1">
      <c r="A162" s="387" t="s">
        <v>599</v>
      </c>
      <c r="B162" s="436" t="s">
        <v>666</v>
      </c>
      <c r="C162" s="37"/>
      <c r="D162" s="37"/>
      <c r="E162" s="37"/>
      <c r="F162" s="37"/>
      <c r="G162" s="37"/>
      <c r="H162" s="37"/>
      <c r="I162" s="37"/>
      <c r="J162" s="37"/>
      <c r="K162" s="182"/>
      <c r="L162" s="370">
        <f>SUM(L149:L161)</f>
        <v>166711850</v>
      </c>
      <c r="N162" s="371">
        <f>L162+L148</f>
        <v>436716309</v>
      </c>
      <c r="O162" s="372"/>
      <c r="P162" s="372"/>
      <c r="Q162" s="372"/>
      <c r="R162" s="139"/>
      <c r="S162" s="373"/>
    </row>
    <row r="163" spans="1:27" ht="15.75" customHeight="1">
      <c r="C163" s="38"/>
      <c r="D163" s="38"/>
      <c r="E163" s="38"/>
      <c r="F163" s="680"/>
      <c r="G163" s="680"/>
      <c r="H163" s="680"/>
      <c r="I163" s="680"/>
      <c r="J163" s="680"/>
      <c r="K163" s="38"/>
      <c r="L163" s="38"/>
      <c r="N163" s="47"/>
      <c r="O163" s="48"/>
      <c r="P163" s="48"/>
      <c r="Q163" s="48"/>
      <c r="R163" s="49"/>
      <c r="S163" s="52"/>
      <c r="T163" s="49"/>
      <c r="U163" s="48"/>
      <c r="V163" s="48"/>
      <c r="W163" s="48"/>
      <c r="X163" s="48"/>
      <c r="Y163" s="51"/>
      <c r="Z163" s="41"/>
      <c r="AA163" s="19"/>
    </row>
    <row r="164" spans="1:27" ht="33" customHeight="1">
      <c r="B164" s="14" t="s">
        <v>12</v>
      </c>
      <c r="C164" s="53"/>
      <c r="D164" s="53"/>
      <c r="E164" s="53"/>
      <c r="F164" s="54" t="s">
        <v>13</v>
      </c>
      <c r="G164" s="54" t="s">
        <v>14</v>
      </c>
      <c r="H164" s="54" t="s">
        <v>15</v>
      </c>
      <c r="I164" s="54" t="s">
        <v>16</v>
      </c>
      <c r="J164" s="459" t="s">
        <v>574</v>
      </c>
      <c r="K164" s="459" t="s">
        <v>575</v>
      </c>
      <c r="L164" s="54" t="s">
        <v>19</v>
      </c>
      <c r="N164" s="47"/>
      <c r="O164" s="48"/>
      <c r="P164" s="48"/>
      <c r="Q164" s="48"/>
      <c r="R164" s="49"/>
      <c r="S164" s="52"/>
      <c r="T164" s="49"/>
      <c r="U164" s="48"/>
      <c r="V164" s="48"/>
      <c r="W164" s="48"/>
      <c r="X164" s="48"/>
      <c r="Y164" s="51"/>
      <c r="Z164" s="41"/>
      <c r="AA164" s="19"/>
    </row>
    <row r="165" spans="1:27" ht="33" hidden="1" customHeight="1" outlineLevel="1">
      <c r="B165" s="173" t="str">
        <f>AUSM!$B$1</f>
        <v>The University of Texas at Austin Medical School (M)</v>
      </c>
      <c r="C165" s="37"/>
      <c r="D165" s="37"/>
      <c r="E165" s="37"/>
      <c r="F165" s="179">
        <f>AUSM!$F$22</f>
        <v>0</v>
      </c>
      <c r="G165" s="179">
        <f>AUSM!$G$22</f>
        <v>0</v>
      </c>
      <c r="H165" s="179">
        <f>AUSM!$H$22</f>
        <v>0</v>
      </c>
      <c r="I165" s="179">
        <f>AUSM!$I$22</f>
        <v>0</v>
      </c>
      <c r="J165" s="509">
        <f>AUSM!$J$22</f>
        <v>0</v>
      </c>
      <c r="K165" s="509">
        <f>AUSM!$K$22</f>
        <v>0</v>
      </c>
      <c r="L165" s="179">
        <f>AUSM!$L$22</f>
        <v>0</v>
      </c>
      <c r="N165" s="47"/>
      <c r="O165" s="48"/>
      <c r="P165" s="48"/>
      <c r="Q165" s="48"/>
      <c r="R165" s="49"/>
      <c r="S165" s="52"/>
      <c r="T165" s="49"/>
      <c r="U165" s="48"/>
      <c r="V165" s="48"/>
      <c r="W165" s="48"/>
      <c r="X165" s="48"/>
      <c r="Y165" s="51"/>
      <c r="Z165" s="41"/>
      <c r="AA165" s="19"/>
    </row>
    <row r="166" spans="1:27" ht="33" hidden="1" customHeight="1" outlineLevel="1">
      <c r="B166" s="173" t="str">
        <f>HSH!$B$1</f>
        <v>The University of Texas Health Science Center at Houston</v>
      </c>
      <c r="C166" s="37"/>
      <c r="D166" s="37"/>
      <c r="E166" s="37"/>
      <c r="F166" s="179">
        <f>HSH!$F$22</f>
        <v>0</v>
      </c>
      <c r="G166" s="179">
        <f>HSH!$G$22</f>
        <v>0</v>
      </c>
      <c r="H166" s="179">
        <f>HSH!$H$22</f>
        <v>0</v>
      </c>
      <c r="I166" s="179">
        <f>HSH!$I$22</f>
        <v>0</v>
      </c>
      <c r="J166" s="509">
        <f>HSH!$J$22</f>
        <v>0</v>
      </c>
      <c r="K166" s="509">
        <f>HSH!$K$22</f>
        <v>0</v>
      </c>
      <c r="L166" s="179">
        <f>HSH!$L$22</f>
        <v>0</v>
      </c>
      <c r="N166" s="47"/>
      <c r="O166" s="48"/>
      <c r="P166" s="48"/>
      <c r="Q166" s="48"/>
      <c r="R166" s="49"/>
      <c r="S166" s="52"/>
      <c r="T166" s="49"/>
      <c r="U166" s="48"/>
      <c r="V166" s="48"/>
      <c r="W166" s="48"/>
      <c r="X166" s="48"/>
      <c r="Y166" s="51"/>
      <c r="Z166" s="41"/>
      <c r="AA166" s="19"/>
    </row>
    <row r="167" spans="1:27" ht="33" hidden="1" customHeight="1" outlineLevel="1">
      <c r="B167" s="173" t="str">
        <f>HSSA!$B$1</f>
        <v>The University of Texas Health Science Center at San Antonio</v>
      </c>
      <c r="C167" s="37"/>
      <c r="D167" s="37"/>
      <c r="E167" s="37"/>
      <c r="F167" s="179">
        <f>HSSA!$F$22</f>
        <v>0</v>
      </c>
      <c r="G167" s="179">
        <f>HSSA!$G$22</f>
        <v>0</v>
      </c>
      <c r="H167" s="179">
        <f>HSSA!$H$22</f>
        <v>0</v>
      </c>
      <c r="I167" s="179">
        <f>HSSA!$I$22</f>
        <v>0</v>
      </c>
      <c r="J167" s="509">
        <f>HSSA!$J$22</f>
        <v>0</v>
      </c>
      <c r="K167" s="509">
        <f>HSSA!$K$22</f>
        <v>0</v>
      </c>
      <c r="L167" s="179">
        <f>HSSA!$L$22</f>
        <v>0</v>
      </c>
      <c r="N167" s="47"/>
      <c r="O167" s="48"/>
      <c r="P167" s="48"/>
      <c r="Q167" s="48"/>
      <c r="R167" s="49"/>
      <c r="S167" s="52"/>
      <c r="T167" s="49"/>
      <c r="U167" s="48"/>
      <c r="V167" s="48"/>
      <c r="W167" s="48"/>
      <c r="X167" s="48"/>
      <c r="Y167" s="51"/>
      <c r="Z167" s="41"/>
      <c r="AA167" s="19"/>
    </row>
    <row r="168" spans="1:27" ht="33" hidden="1" customHeight="1" outlineLevel="1">
      <c r="B168" s="173" t="str">
        <f>MBG!$B$1</f>
        <v>The University of Texas Medical Branch at Galveston</v>
      </c>
      <c r="C168" s="37"/>
      <c r="D168" s="37"/>
      <c r="E168" s="37"/>
      <c r="F168" s="179">
        <f>MBG!$F$22</f>
        <v>0</v>
      </c>
      <c r="G168" s="179">
        <f>MBG!$G$22</f>
        <v>0</v>
      </c>
      <c r="H168" s="179">
        <f>MBG!$H$22</f>
        <v>0</v>
      </c>
      <c r="I168" s="179">
        <f>MBG!$I$22</f>
        <v>0</v>
      </c>
      <c r="J168" s="509">
        <f>MBG!$J$22</f>
        <v>0</v>
      </c>
      <c r="K168" s="509">
        <f>MBG!$K$22</f>
        <v>0</v>
      </c>
      <c r="L168" s="179">
        <f>MBG!$L$22</f>
        <v>0</v>
      </c>
      <c r="N168" s="47"/>
      <c r="O168" s="48"/>
      <c r="P168" s="48"/>
      <c r="Q168" s="48"/>
      <c r="R168" s="49"/>
      <c r="S168" s="52"/>
      <c r="T168" s="49"/>
      <c r="U168" s="48"/>
      <c r="V168" s="48"/>
      <c r="W168" s="48"/>
      <c r="X168" s="48"/>
      <c r="Y168" s="51"/>
      <c r="Z168" s="41"/>
      <c r="AA168" s="19"/>
    </row>
    <row r="169" spans="1:27" ht="33" hidden="1" customHeight="1" outlineLevel="1">
      <c r="B169" s="173" t="str">
        <f>MDA!$B$1</f>
        <v>The University of Texas M.D. Anderson Cancer Center</v>
      </c>
      <c r="C169" s="37"/>
      <c r="D169" s="37"/>
      <c r="E169" s="37"/>
      <c r="F169" s="179">
        <f>MDA!$F$22</f>
        <v>0</v>
      </c>
      <c r="G169" s="179">
        <f>MDA!$G$22</f>
        <v>0</v>
      </c>
      <c r="H169" s="179">
        <f>MDA!$H$22</f>
        <v>0</v>
      </c>
      <c r="I169" s="179">
        <f>MDA!$I$22</f>
        <v>0</v>
      </c>
      <c r="J169" s="509">
        <f>MDA!$J$22</f>
        <v>0</v>
      </c>
      <c r="K169" s="509">
        <f>MDA!$K$22</f>
        <v>0</v>
      </c>
      <c r="L169" s="179">
        <f>MDA!$L$22</f>
        <v>0</v>
      </c>
      <c r="N169" s="47"/>
      <c r="O169" s="48"/>
      <c r="P169" s="48"/>
      <c r="Q169" s="48"/>
      <c r="R169" s="49"/>
      <c r="S169" s="52"/>
      <c r="T169" s="49"/>
      <c r="U169" s="48"/>
      <c r="V169" s="48"/>
      <c r="W169" s="48"/>
      <c r="X169" s="48"/>
      <c r="Y169" s="51"/>
      <c r="Z169" s="41"/>
      <c r="AA169" s="19"/>
    </row>
    <row r="170" spans="1:27" ht="33" hidden="1" customHeight="1" outlineLevel="1">
      <c r="B170" s="173" t="str">
        <f>RGVM!$B$1</f>
        <v>The University of Texas Rio Grande Valley Medical School (M)</v>
      </c>
      <c r="C170" s="37"/>
      <c r="D170" s="37"/>
      <c r="E170" s="37"/>
      <c r="F170" s="179">
        <f>RGVM!$F$22</f>
        <v>0</v>
      </c>
      <c r="G170" s="179">
        <f>RGVM!$G$22</f>
        <v>0</v>
      </c>
      <c r="H170" s="179">
        <f>RGVM!$H$22</f>
        <v>0</v>
      </c>
      <c r="I170" s="179">
        <f>RGVM!$I$22</f>
        <v>0</v>
      </c>
      <c r="J170" s="509">
        <f>RGVM!$J$22</f>
        <v>0</v>
      </c>
      <c r="K170" s="509">
        <f>RGVM!$K$22</f>
        <v>0</v>
      </c>
      <c r="L170" s="179">
        <f>RGVM!$L$22</f>
        <v>0</v>
      </c>
      <c r="N170" s="47"/>
      <c r="O170" s="48"/>
      <c r="P170" s="48"/>
      <c r="Q170" s="48"/>
      <c r="R170" s="49"/>
      <c r="S170" s="52"/>
      <c r="T170" s="49"/>
      <c r="U170" s="48"/>
      <c r="V170" s="48"/>
      <c r="W170" s="48"/>
      <c r="X170" s="48"/>
      <c r="Y170" s="51"/>
      <c r="Z170" s="41"/>
      <c r="AA170" s="19"/>
    </row>
    <row r="171" spans="1:27" ht="33" hidden="1" customHeight="1" outlineLevel="1">
      <c r="B171" s="173" t="str">
        <f>SWM!$B$1</f>
        <v>The University of Texas Southwestern Medical Center</v>
      </c>
      <c r="C171" s="37"/>
      <c r="D171" s="37"/>
      <c r="E171" s="37"/>
      <c r="F171" s="179">
        <f>SWM!$F$22</f>
        <v>0</v>
      </c>
      <c r="G171" s="179">
        <f>SWM!$G$22</f>
        <v>0</v>
      </c>
      <c r="H171" s="179">
        <f>SWM!$H$22</f>
        <v>0</v>
      </c>
      <c r="I171" s="179">
        <f>SWM!$I$22</f>
        <v>0</v>
      </c>
      <c r="J171" s="509">
        <f>SWM!$J$22</f>
        <v>0</v>
      </c>
      <c r="K171" s="509">
        <f>SWM!$K$22</f>
        <v>0</v>
      </c>
      <c r="L171" s="179">
        <f>SWM!$L$22</f>
        <v>0</v>
      </c>
      <c r="N171" s="47"/>
      <c r="O171" s="48"/>
      <c r="P171" s="48"/>
      <c r="Q171" s="48"/>
      <c r="R171" s="49"/>
      <c r="S171" s="52"/>
      <c r="T171" s="49"/>
      <c r="U171" s="48"/>
      <c r="V171" s="48"/>
      <c r="W171" s="48"/>
      <c r="X171" s="48"/>
      <c r="Y171" s="51"/>
      <c r="Z171" s="41"/>
      <c r="AA171" s="19"/>
    </row>
    <row r="172" spans="1:27" ht="33" hidden="1" customHeight="1" outlineLevel="1">
      <c r="B172" s="173" t="str">
        <f>TAMHSC!$B$1</f>
        <v>Texas A&amp;M University System Health Science Center</v>
      </c>
      <c r="C172" s="37"/>
      <c r="D172" s="37"/>
      <c r="E172" s="37"/>
      <c r="F172" s="179">
        <f>TAMHSC!$F$22</f>
        <v>11285</v>
      </c>
      <c r="G172" s="179">
        <f>TAMHSC!$G$22</f>
        <v>0</v>
      </c>
      <c r="H172" s="179">
        <f>TAMHSC!$H$22</f>
        <v>0</v>
      </c>
      <c r="I172" s="179">
        <f>TAMHSC!$I$22</f>
        <v>0</v>
      </c>
      <c r="J172" s="509">
        <f>TAMHSC!$J$22</f>
        <v>0</v>
      </c>
      <c r="K172" s="509">
        <f>TAMHSC!$K$22</f>
        <v>952</v>
      </c>
      <c r="L172" s="179">
        <f>TAMHSC!$L$22</f>
        <v>12237</v>
      </c>
      <c r="N172" s="47"/>
      <c r="O172" s="48"/>
      <c r="P172" s="48"/>
      <c r="Q172" s="48"/>
      <c r="R172" s="49"/>
      <c r="S172" s="52"/>
      <c r="T172" s="49"/>
      <c r="U172" s="48"/>
      <c r="V172" s="48"/>
      <c r="W172" s="48"/>
      <c r="X172" s="48"/>
      <c r="Y172" s="51"/>
      <c r="Z172" s="41"/>
      <c r="AA172" s="19"/>
    </row>
    <row r="173" spans="1:27" ht="33" hidden="1" customHeight="1" outlineLevel="1">
      <c r="B173" s="173" t="str">
        <f>THC!$B$1</f>
        <v>The University of Texas Health Science Center at Tyler</v>
      </c>
      <c r="C173" s="37"/>
      <c r="D173" s="37"/>
      <c r="E173" s="37"/>
      <c r="F173" s="179">
        <f>THC!$F$22</f>
        <v>1389883</v>
      </c>
      <c r="G173" s="179">
        <f>THC!$G$22</f>
        <v>0</v>
      </c>
      <c r="H173" s="179">
        <f>THC!$H$22</f>
        <v>0</v>
      </c>
      <c r="I173" s="179">
        <f>THC!$I$22</f>
        <v>0</v>
      </c>
      <c r="J173" s="509">
        <f>THC!$J$22</f>
        <v>0</v>
      </c>
      <c r="K173" s="509">
        <f>THC!$K$22</f>
        <v>0</v>
      </c>
      <c r="L173" s="179">
        <f>THC!$L$22</f>
        <v>1389883</v>
      </c>
      <c r="N173" s="47"/>
      <c r="O173" s="48"/>
      <c r="P173" s="48"/>
      <c r="Q173" s="48"/>
      <c r="R173" s="49"/>
      <c r="S173" s="52"/>
      <c r="T173" s="49"/>
      <c r="U173" s="48"/>
      <c r="V173" s="48"/>
      <c r="W173" s="48"/>
      <c r="X173" s="48"/>
      <c r="Y173" s="51"/>
      <c r="Z173" s="41"/>
      <c r="AA173" s="19"/>
    </row>
    <row r="174" spans="1:27" ht="33" hidden="1" customHeight="1" outlineLevel="1">
      <c r="B174" s="173" t="str">
        <f>TTUHSC!$B$1</f>
        <v>Texas Tech University Health Sciences Center</v>
      </c>
      <c r="C174" s="37"/>
      <c r="D174" s="37"/>
      <c r="E174" s="37"/>
      <c r="F174" s="179">
        <f>TTUHSC!$F$22</f>
        <v>0</v>
      </c>
      <c r="G174" s="179">
        <f>TTUHSC!$G$22</f>
        <v>0</v>
      </c>
      <c r="H174" s="179">
        <f>TTUHSC!$H$22</f>
        <v>0</v>
      </c>
      <c r="I174" s="179">
        <f>TTUHSC!$I$22</f>
        <v>0</v>
      </c>
      <c r="J174" s="509">
        <f>TTUHSC!$J$22</f>
        <v>0</v>
      </c>
      <c r="K174" s="509">
        <f>TTUHSC!$K$22</f>
        <v>0</v>
      </c>
      <c r="L174" s="179">
        <f>TTUHSC!$L$22</f>
        <v>0</v>
      </c>
      <c r="N174" s="47"/>
      <c r="O174" s="48"/>
      <c r="P174" s="48"/>
      <c r="Q174" s="48"/>
      <c r="R174" s="49"/>
      <c r="S174" s="52"/>
      <c r="T174" s="49"/>
      <c r="U174" s="48"/>
      <c r="V174" s="48"/>
      <c r="W174" s="48"/>
      <c r="X174" s="48"/>
      <c r="Y174" s="51"/>
      <c r="Z174" s="41"/>
      <c r="AA174" s="19"/>
    </row>
    <row r="175" spans="1:27" ht="33" hidden="1" customHeight="1" outlineLevel="1">
      <c r="B175" s="173" t="str">
        <f>TTUHSCEP!$B$1</f>
        <v>Texas Tech University Health Sciences Center at El Paso</v>
      </c>
      <c r="C175" s="37"/>
      <c r="D175" s="37"/>
      <c r="E175" s="37"/>
      <c r="F175" s="179">
        <f>TTUHSCEP!$F$22</f>
        <v>0</v>
      </c>
      <c r="G175" s="179">
        <f>TTUHSCEP!$G$22</f>
        <v>0</v>
      </c>
      <c r="H175" s="179">
        <f>TTUHSCEP!$H$22</f>
        <v>0</v>
      </c>
      <c r="I175" s="179">
        <f>TTUHSCEP!$I$22</f>
        <v>0</v>
      </c>
      <c r="J175" s="509">
        <f>TTUHSCEP!$J$22</f>
        <v>0</v>
      </c>
      <c r="K175" s="509">
        <f>TTUHSCEP!$K$22</f>
        <v>0</v>
      </c>
      <c r="L175" s="179">
        <f>TTUHSCEP!$L$22</f>
        <v>0</v>
      </c>
      <c r="N175" s="47"/>
      <c r="O175" s="48"/>
      <c r="P175" s="48"/>
      <c r="Q175" s="48"/>
      <c r="R175" s="49"/>
      <c r="S175" s="52"/>
      <c r="T175" s="49"/>
      <c r="U175" s="48"/>
      <c r="V175" s="48"/>
      <c r="W175" s="48"/>
      <c r="X175" s="48"/>
      <c r="Y175" s="51"/>
      <c r="Z175" s="41"/>
      <c r="AA175" s="19"/>
    </row>
    <row r="176" spans="1:27" ht="33" hidden="1" customHeight="1" outlineLevel="1">
      <c r="B176" s="173" t="str">
        <f>UNTHSC1!$B$1</f>
        <v>University of North Texas Health Science Center at Fort Worth (Less PM)</v>
      </c>
      <c r="C176" s="37"/>
      <c r="D176" s="37"/>
      <c r="E176" s="37"/>
      <c r="F176" s="179">
        <f>UNTHSC1!$F$22</f>
        <v>0</v>
      </c>
      <c r="G176" s="179">
        <f>UNTHSC1!$G$22</f>
        <v>0</v>
      </c>
      <c r="H176" s="179">
        <f>UNTHSC1!$H$22</f>
        <v>0</v>
      </c>
      <c r="I176" s="179">
        <f>UNTHSC1!$I$22</f>
        <v>0</v>
      </c>
      <c r="J176" s="509">
        <f>UNTHSC1!$J$22</f>
        <v>0</v>
      </c>
      <c r="K176" s="509">
        <f>UNTHSC1!$K$22</f>
        <v>0</v>
      </c>
      <c r="L176" s="179">
        <f>UNTHSC1!$L$22</f>
        <v>0</v>
      </c>
      <c r="N176" s="47"/>
      <c r="O176" s="48"/>
      <c r="P176" s="48"/>
      <c r="Q176" s="48"/>
      <c r="R176" s="49"/>
      <c r="S176" s="52"/>
      <c r="T176" s="49"/>
      <c r="U176" s="48"/>
      <c r="V176" s="48"/>
      <c r="W176" s="48"/>
      <c r="X176" s="48"/>
      <c r="Y176" s="51"/>
      <c r="Z176" s="41"/>
      <c r="AA176" s="19"/>
    </row>
    <row r="177" spans="1:28" ht="33" hidden="1" customHeight="1" outlineLevel="1">
      <c r="B177" s="611" t="s">
        <v>708</v>
      </c>
      <c r="C177" s="37"/>
      <c r="D177" s="37"/>
      <c r="E177" s="37"/>
      <c r="F177" s="179">
        <f>UHM!$F$22</f>
        <v>0</v>
      </c>
      <c r="G177" s="179">
        <f>UHM!$G$22</f>
        <v>0</v>
      </c>
      <c r="H177" s="179">
        <f>UHM!$H$22</f>
        <v>0</v>
      </c>
      <c r="I177" s="179">
        <f>UHM!$I$22</f>
        <v>0</v>
      </c>
      <c r="J177" s="509">
        <f>UHM!$J$22</f>
        <v>0</v>
      </c>
      <c r="K177" s="509">
        <f>UHM!$K$22</f>
        <v>0</v>
      </c>
      <c r="L177" s="179">
        <f>UHM!$L$22</f>
        <v>0</v>
      </c>
      <c r="N177" s="47"/>
      <c r="O177" s="48"/>
      <c r="P177" s="48"/>
      <c r="Q177" s="48"/>
      <c r="R177" s="49"/>
      <c r="S177" s="52"/>
      <c r="T177" s="49"/>
      <c r="U177" s="48"/>
      <c r="V177" s="48"/>
      <c r="W177" s="48"/>
      <c r="X177" s="48"/>
      <c r="Y177" s="51"/>
      <c r="Z177" s="41"/>
      <c r="AA177" s="19"/>
    </row>
    <row r="178" spans="1:28" ht="15.75" customHeight="1" collapsed="1">
      <c r="A178" s="387" t="s">
        <v>599</v>
      </c>
      <c r="B178" s="55" t="s">
        <v>20</v>
      </c>
      <c r="C178" s="21"/>
      <c r="D178" s="21"/>
      <c r="F178" s="56">
        <f t="shared" ref="F178:L178" si="2">SUM(F165:F177)</f>
        <v>1401168</v>
      </c>
      <c r="G178" s="56">
        <f t="shared" si="2"/>
        <v>0</v>
      </c>
      <c r="H178" s="56">
        <f t="shared" si="2"/>
        <v>0</v>
      </c>
      <c r="I178" s="56">
        <f t="shared" si="2"/>
        <v>0</v>
      </c>
      <c r="J178" s="56">
        <f t="shared" si="2"/>
        <v>0</v>
      </c>
      <c r="K178" s="56">
        <f t="shared" si="2"/>
        <v>952</v>
      </c>
      <c r="L178" s="57">
        <f t="shared" si="2"/>
        <v>1402120</v>
      </c>
      <c r="N178" s="58"/>
      <c r="O178" s="59"/>
      <c r="P178" s="60"/>
      <c r="Q178" s="61"/>
      <c r="R178" s="58"/>
      <c r="S178" s="58"/>
      <c r="T178" s="58"/>
      <c r="U178" s="61"/>
      <c r="V178" s="58"/>
      <c r="W178" s="61"/>
      <c r="X178" s="62"/>
      <c r="Y178" s="59"/>
      <c r="Z178" s="61"/>
      <c r="AA178" s="19"/>
      <c r="AB178" s="24">
        <f t="shared" ref="AB178:AB248" si="3">SUM(C178:L178)</f>
        <v>2804240</v>
      </c>
    </row>
    <row r="179" spans="1:28" ht="15.75" hidden="1" customHeight="1" outlineLevel="1">
      <c r="B179" s="55" t="str">
        <f>AUSM!$B$1</f>
        <v>The University of Texas at Austin Medical School (M)</v>
      </c>
      <c r="C179" s="21"/>
      <c r="D179" s="21"/>
      <c r="F179" s="64">
        <f>AUSM!$F$23</f>
        <v>0</v>
      </c>
      <c r="G179" s="64">
        <f>AUSM!$G$23</f>
        <v>0</v>
      </c>
      <c r="H179" s="64">
        <f>AUSM!$H$23</f>
        <v>0</v>
      </c>
      <c r="I179" s="64">
        <f>AUSM!$I$23</f>
        <v>34816</v>
      </c>
      <c r="J179" s="64">
        <f>AUSM!$J$23</f>
        <v>0</v>
      </c>
      <c r="K179" s="64">
        <f>AUSM!$K$23</f>
        <v>0</v>
      </c>
      <c r="L179" s="65">
        <f>AUSM!$L$23</f>
        <v>34816</v>
      </c>
      <c r="N179" s="58"/>
      <c r="O179" s="59"/>
      <c r="P179" s="60"/>
      <c r="Q179" s="61"/>
      <c r="R179" s="58"/>
      <c r="S179" s="58"/>
      <c r="T179" s="58"/>
      <c r="U179" s="61"/>
      <c r="V179" s="58"/>
      <c r="W179" s="61"/>
      <c r="X179" s="62"/>
      <c r="Y179" s="59"/>
      <c r="Z179" s="61"/>
      <c r="AA179" s="19"/>
      <c r="AB179" s="24"/>
    </row>
    <row r="180" spans="1:28" ht="15.75" hidden="1" customHeight="1" outlineLevel="1">
      <c r="B180" s="55" t="str">
        <f>HSH!$B$1</f>
        <v>The University of Texas Health Science Center at Houston</v>
      </c>
      <c r="C180" s="21"/>
      <c r="D180" s="21"/>
      <c r="F180" s="64">
        <f>HSH!$F$23</f>
        <v>36232864</v>
      </c>
      <c r="G180" s="64">
        <f>HSH!$G$23</f>
        <v>0</v>
      </c>
      <c r="H180" s="64">
        <f>HSH!$H$23</f>
        <v>5920937</v>
      </c>
      <c r="I180" s="64">
        <f>HSH!$I$23</f>
        <v>768004</v>
      </c>
      <c r="J180" s="64">
        <f>HSH!$J$23</f>
        <v>941528</v>
      </c>
      <c r="K180" s="64">
        <f>HSH!$K$23</f>
        <v>7131612</v>
      </c>
      <c r="L180" s="65">
        <f>HSH!$L$23</f>
        <v>50994945</v>
      </c>
      <c r="N180" s="58"/>
      <c r="O180" s="59"/>
      <c r="P180" s="60"/>
      <c r="Q180" s="61"/>
      <c r="R180" s="58"/>
      <c r="S180" s="58"/>
      <c r="T180" s="58"/>
      <c r="U180" s="61"/>
      <c r="V180" s="58"/>
      <c r="W180" s="61"/>
      <c r="X180" s="62"/>
      <c r="Y180" s="59"/>
      <c r="Z180" s="61"/>
      <c r="AA180" s="19"/>
      <c r="AB180" s="24"/>
    </row>
    <row r="181" spans="1:28" ht="15.75" hidden="1" customHeight="1" outlineLevel="1">
      <c r="B181" s="55" t="str">
        <f>HSSA!$B$1</f>
        <v>The University of Texas Health Science Center at San Antonio</v>
      </c>
      <c r="C181" s="21"/>
      <c r="D181" s="21"/>
      <c r="F181" s="64">
        <f>HSSA!$F$23</f>
        <v>0</v>
      </c>
      <c r="G181" s="64">
        <f>HSSA!$G$23</f>
        <v>0</v>
      </c>
      <c r="H181" s="64">
        <f>HSSA!$H$23</f>
        <v>0</v>
      </c>
      <c r="I181" s="64">
        <f>HSSA!$I$23</f>
        <v>0</v>
      </c>
      <c r="J181" s="64">
        <f>HSSA!$J$23</f>
        <v>0</v>
      </c>
      <c r="K181" s="64">
        <f>HSSA!$K$23</f>
        <v>0</v>
      </c>
      <c r="L181" s="65">
        <f>HSSA!$L$23</f>
        <v>0</v>
      </c>
      <c r="N181" s="58"/>
      <c r="O181" s="59"/>
      <c r="P181" s="60"/>
      <c r="Q181" s="61"/>
      <c r="R181" s="58"/>
      <c r="S181" s="58"/>
      <c r="T181" s="58"/>
      <c r="U181" s="61"/>
      <c r="V181" s="58"/>
      <c r="W181" s="61"/>
      <c r="X181" s="62"/>
      <c r="Y181" s="59"/>
      <c r="Z181" s="61"/>
      <c r="AA181" s="19"/>
      <c r="AB181" s="24"/>
    </row>
    <row r="182" spans="1:28" ht="15.75" hidden="1" customHeight="1" outlineLevel="1">
      <c r="B182" s="55" t="str">
        <f>MBG!$B$1</f>
        <v>The University of Texas Medical Branch at Galveston</v>
      </c>
      <c r="C182" s="21"/>
      <c r="D182" s="21"/>
      <c r="F182" s="64">
        <f>MBG!$F$23</f>
        <v>86112467</v>
      </c>
      <c r="G182" s="64">
        <f>MBG!$G$23</f>
        <v>336861</v>
      </c>
      <c r="H182" s="64">
        <f>MBG!$H$23</f>
        <v>3201539</v>
      </c>
      <c r="I182" s="64">
        <f>MBG!$I$23</f>
        <v>13145164</v>
      </c>
      <c r="J182" s="64">
        <f>MBG!$J$23</f>
        <v>3553650</v>
      </c>
      <c r="K182" s="64">
        <f>MBG!$K$23</f>
        <v>5983053</v>
      </c>
      <c r="L182" s="65">
        <f>MBG!$L$23</f>
        <v>112332734</v>
      </c>
      <c r="N182" s="58"/>
      <c r="O182" s="59"/>
      <c r="P182" s="60"/>
      <c r="Q182" s="61"/>
      <c r="R182" s="58"/>
      <c r="S182" s="58"/>
      <c r="T182" s="58"/>
      <c r="U182" s="61"/>
      <c r="V182" s="58"/>
      <c r="W182" s="61"/>
      <c r="X182" s="62"/>
      <c r="Y182" s="59"/>
      <c r="Z182" s="61"/>
      <c r="AA182" s="19"/>
      <c r="AB182" s="24"/>
    </row>
    <row r="183" spans="1:28" ht="15.75" hidden="1" customHeight="1" outlineLevel="1">
      <c r="B183" s="55" t="str">
        <f>MDA!$B$1</f>
        <v>The University of Texas M.D. Anderson Cancer Center</v>
      </c>
      <c r="C183" s="21"/>
      <c r="D183" s="21"/>
      <c r="F183" s="64">
        <f>MDA!$F$23</f>
        <v>70468918</v>
      </c>
      <c r="G183" s="64">
        <f>MDA!$G$23</f>
        <v>48337642</v>
      </c>
      <c r="H183" s="64">
        <f>MDA!$H$23</f>
        <v>20211441</v>
      </c>
      <c r="I183" s="64">
        <f>MDA!$I$23</f>
        <v>61407125</v>
      </c>
      <c r="J183" s="64">
        <f>MDA!$J$23</f>
        <v>29716910</v>
      </c>
      <c r="K183" s="64">
        <f>MDA!$K$23</f>
        <v>54964309</v>
      </c>
      <c r="L183" s="65">
        <f>MDA!$L$23</f>
        <v>285106345</v>
      </c>
      <c r="N183" s="58"/>
      <c r="O183" s="59"/>
      <c r="P183" s="60"/>
      <c r="Q183" s="61"/>
      <c r="R183" s="58"/>
      <c r="S183" s="58"/>
      <c r="T183" s="58"/>
      <c r="U183" s="61"/>
      <c r="V183" s="58"/>
      <c r="W183" s="61"/>
      <c r="X183" s="62"/>
      <c r="Y183" s="59"/>
      <c r="Z183" s="61"/>
      <c r="AA183" s="19"/>
      <c r="AB183" s="24"/>
    </row>
    <row r="184" spans="1:28" ht="15.75" hidden="1" customHeight="1" outlineLevel="1">
      <c r="B184" s="55" t="str">
        <f>RGVM!$B$1</f>
        <v>The University of Texas Rio Grande Valley Medical School (M)</v>
      </c>
      <c r="C184" s="21"/>
      <c r="D184" s="21"/>
      <c r="F184" s="64">
        <f>RGVM!$F$23</f>
        <v>234644</v>
      </c>
      <c r="G184" s="64">
        <f>RGVM!$G$23</f>
        <v>0</v>
      </c>
      <c r="H184" s="64">
        <f>RGVM!$H$23</f>
        <v>0</v>
      </c>
      <c r="I184" s="64">
        <f>RGVM!$I$23</f>
        <v>179497</v>
      </c>
      <c r="J184" s="64">
        <f>RGVM!$J$23</f>
        <v>0</v>
      </c>
      <c r="K184" s="64">
        <f>RGVM!$K$23</f>
        <v>12499</v>
      </c>
      <c r="L184" s="65">
        <f>RGVM!$L$23</f>
        <v>426640</v>
      </c>
      <c r="N184" s="58"/>
      <c r="O184" s="59"/>
      <c r="P184" s="60"/>
      <c r="Q184" s="61"/>
      <c r="R184" s="58"/>
      <c r="S184" s="58"/>
      <c r="T184" s="58"/>
      <c r="U184" s="61"/>
      <c r="V184" s="58"/>
      <c r="W184" s="61"/>
      <c r="X184" s="62"/>
      <c r="Y184" s="59"/>
      <c r="Z184" s="61"/>
      <c r="AA184" s="19"/>
      <c r="AB184" s="24"/>
    </row>
    <row r="185" spans="1:28" ht="15.75" hidden="1" customHeight="1" outlineLevel="1">
      <c r="B185" s="55" t="str">
        <f>SWM!$B$1</f>
        <v>The University of Texas Southwestern Medical Center</v>
      </c>
      <c r="C185" s="21"/>
      <c r="D185" s="21"/>
      <c r="F185" s="64">
        <f>SWM!$F$23</f>
        <v>100383596</v>
      </c>
      <c r="G185" s="64">
        <f>SWM!$G$23</f>
        <v>10945452</v>
      </c>
      <c r="H185" s="64">
        <f>SWM!$H$23</f>
        <v>20749607</v>
      </c>
      <c r="I185" s="64">
        <f>SWM!$I$23</f>
        <v>8919546</v>
      </c>
      <c r="J185" s="64">
        <f>SWM!$J$23</f>
        <v>15635107</v>
      </c>
      <c r="K185" s="64">
        <f>SWM!$K$23</f>
        <v>51414999</v>
      </c>
      <c r="L185" s="65">
        <f>SWM!$L$23</f>
        <v>208048307</v>
      </c>
      <c r="N185" s="58"/>
      <c r="O185" s="59"/>
      <c r="P185" s="60"/>
      <c r="Q185" s="61"/>
      <c r="R185" s="58"/>
      <c r="S185" s="58"/>
      <c r="T185" s="58"/>
      <c r="U185" s="61"/>
      <c r="V185" s="58"/>
      <c r="W185" s="61"/>
      <c r="X185" s="62"/>
      <c r="Y185" s="59"/>
      <c r="Z185" s="61"/>
      <c r="AA185" s="19"/>
      <c r="AB185" s="24"/>
    </row>
    <row r="186" spans="1:28" ht="15.75" hidden="1" customHeight="1" outlineLevel="1">
      <c r="B186" s="55" t="str">
        <f>TAMHSC!$B$1</f>
        <v>Texas A&amp;M University System Health Science Center</v>
      </c>
      <c r="C186" s="21"/>
      <c r="D186" s="21"/>
      <c r="F186" s="64">
        <f>TAMHSC!$F$23</f>
        <v>14533752</v>
      </c>
      <c r="G186" s="64">
        <f>TAMHSC!$G$23</f>
        <v>1541599</v>
      </c>
      <c r="H186" s="64">
        <f>TAMHSC!$H$23</f>
        <v>2038709</v>
      </c>
      <c r="I186" s="64">
        <f>TAMHSC!$I$23</f>
        <v>999194</v>
      </c>
      <c r="J186" s="64">
        <f>TAMHSC!$J$23</f>
        <v>45109</v>
      </c>
      <c r="K186" s="64">
        <f>TAMHSC!$K$23</f>
        <v>2009531</v>
      </c>
      <c r="L186" s="65">
        <f>TAMHSC!$L$23</f>
        <v>21167894</v>
      </c>
      <c r="N186" s="58"/>
      <c r="O186" s="59"/>
      <c r="P186" s="60"/>
      <c r="Q186" s="61"/>
      <c r="R186" s="58"/>
      <c r="S186" s="58"/>
      <c r="T186" s="58"/>
      <c r="U186" s="61"/>
      <c r="V186" s="58"/>
      <c r="W186" s="61"/>
      <c r="X186" s="62"/>
      <c r="Y186" s="59"/>
      <c r="Z186" s="61"/>
      <c r="AA186" s="19"/>
      <c r="AB186" s="24"/>
    </row>
    <row r="187" spans="1:28" ht="15.75" hidden="1" customHeight="1" outlineLevel="1">
      <c r="B187" s="55" t="str">
        <f>THC!$B$1</f>
        <v>The University of Texas Health Science Center at Tyler</v>
      </c>
      <c r="C187" s="21"/>
      <c r="D187" s="21"/>
      <c r="F187" s="64">
        <f>THC!$F$23</f>
        <v>0</v>
      </c>
      <c r="G187" s="64">
        <f>THC!$G$23</f>
        <v>0</v>
      </c>
      <c r="H187" s="64">
        <f>THC!$H$23</f>
        <v>0</v>
      </c>
      <c r="I187" s="64">
        <f>THC!$I$23</f>
        <v>0</v>
      </c>
      <c r="J187" s="64">
        <f>THC!$J$23</f>
        <v>0</v>
      </c>
      <c r="K187" s="64">
        <f>THC!$K$23</f>
        <v>0</v>
      </c>
      <c r="L187" s="65">
        <f>THC!$L$23</f>
        <v>0</v>
      </c>
      <c r="N187" s="58"/>
      <c r="O187" s="59"/>
      <c r="P187" s="60"/>
      <c r="Q187" s="61"/>
      <c r="R187" s="58"/>
      <c r="S187" s="58"/>
      <c r="T187" s="58"/>
      <c r="U187" s="61"/>
      <c r="V187" s="58"/>
      <c r="W187" s="61"/>
      <c r="X187" s="62"/>
      <c r="Y187" s="59"/>
      <c r="Z187" s="61"/>
      <c r="AA187" s="19"/>
      <c r="AB187" s="24"/>
    </row>
    <row r="188" spans="1:28" ht="15.75" hidden="1" customHeight="1" outlineLevel="1">
      <c r="B188" s="55" t="str">
        <f>TTUHSC!$B$1</f>
        <v>Texas Tech University Health Sciences Center</v>
      </c>
      <c r="C188" s="21"/>
      <c r="D188" s="21"/>
      <c r="F188" s="64">
        <f>TTUHSC!$F$23</f>
        <v>9477502</v>
      </c>
      <c r="G188" s="64">
        <f>TTUHSC!$G$23</f>
        <v>6906785</v>
      </c>
      <c r="H188" s="64">
        <f>TTUHSC!$H$23</f>
        <v>1462170</v>
      </c>
      <c r="I188" s="64">
        <f>TTUHSC!$I$23</f>
        <v>2864199</v>
      </c>
      <c r="J188" s="64">
        <f>TTUHSC!$J$23</f>
        <v>12471</v>
      </c>
      <c r="K188" s="64">
        <f>TTUHSC!$K$23</f>
        <v>787550</v>
      </c>
      <c r="L188" s="65">
        <f>TTUHSC!$L$23</f>
        <v>21510677</v>
      </c>
      <c r="N188" s="58"/>
      <c r="O188" s="59"/>
      <c r="P188" s="60"/>
      <c r="Q188" s="61"/>
      <c r="R188" s="58"/>
      <c r="S188" s="58"/>
      <c r="T188" s="58"/>
      <c r="U188" s="61"/>
      <c r="V188" s="58"/>
      <c r="W188" s="61"/>
      <c r="X188" s="62"/>
      <c r="Y188" s="59"/>
      <c r="Z188" s="61"/>
      <c r="AA188" s="19"/>
      <c r="AB188" s="24"/>
    </row>
    <row r="189" spans="1:28" ht="15.75" hidden="1" customHeight="1" outlineLevel="1">
      <c r="B189" s="55" t="str">
        <f>TTUHSCEP!$B$1</f>
        <v>Texas Tech University Health Sciences Center at El Paso</v>
      </c>
      <c r="C189" s="21"/>
      <c r="D189" s="21"/>
      <c r="F189" s="64">
        <f>TTUHSCEP!$F$23</f>
        <v>565613</v>
      </c>
      <c r="G189" s="64">
        <f>TTUHSCEP!$G$23</f>
        <v>619022</v>
      </c>
      <c r="H189" s="64">
        <f>TTUHSCEP!$H$23</f>
        <v>511102</v>
      </c>
      <c r="I189" s="64">
        <f>TTUHSCEP!$I$23</f>
        <v>450219</v>
      </c>
      <c r="J189" s="64">
        <f>TTUHSCEP!$J$23</f>
        <v>2611</v>
      </c>
      <c r="K189" s="64">
        <f>TTUHSCEP!$K$23</f>
        <v>193276</v>
      </c>
      <c r="L189" s="65">
        <f>TTUHSCEP!$L$23</f>
        <v>2341843</v>
      </c>
      <c r="N189" s="58"/>
      <c r="O189" s="59"/>
      <c r="P189" s="60"/>
      <c r="Q189" s="61"/>
      <c r="R189" s="58"/>
      <c r="S189" s="58"/>
      <c r="T189" s="58"/>
      <c r="U189" s="61"/>
      <c r="V189" s="58"/>
      <c r="W189" s="61"/>
      <c r="X189" s="62"/>
      <c r="Y189" s="59"/>
      <c r="Z189" s="61"/>
      <c r="AA189" s="19"/>
      <c r="AB189" s="24"/>
    </row>
    <row r="190" spans="1:28" ht="15.75" hidden="1" customHeight="1" outlineLevel="1">
      <c r="B190" s="55" t="str">
        <f>UNTHSC1!$B$1</f>
        <v>University of North Texas Health Science Center at Fort Worth (Less PM)</v>
      </c>
      <c r="C190" s="21"/>
      <c r="D190" s="21"/>
      <c r="F190" s="64">
        <f>UNTHSC1!$F$23</f>
        <v>13825432</v>
      </c>
      <c r="G190" s="64">
        <f>UNTHSC1!$G$23</f>
        <v>6243228</v>
      </c>
      <c r="H190" s="64">
        <f>UNTHSC1!$H$23</f>
        <v>381557</v>
      </c>
      <c r="I190" s="64">
        <f>UNTHSC1!$I$23</f>
        <v>2340501</v>
      </c>
      <c r="J190" s="64">
        <f>UNTHSC1!$J$23</f>
        <v>151805</v>
      </c>
      <c r="K190" s="64">
        <f>UNTHSC1!$K$23</f>
        <v>938795</v>
      </c>
      <c r="L190" s="65">
        <f>UNTHSC1!$L$23</f>
        <v>23881318</v>
      </c>
      <c r="N190" s="58"/>
      <c r="O190" s="59"/>
      <c r="P190" s="60"/>
      <c r="Q190" s="61"/>
      <c r="R190" s="58"/>
      <c r="S190" s="58"/>
      <c r="T190" s="58"/>
      <c r="U190" s="61"/>
      <c r="V190" s="58"/>
      <c r="W190" s="61"/>
      <c r="X190" s="62"/>
      <c r="Y190" s="59"/>
      <c r="Z190" s="61"/>
      <c r="AA190" s="19"/>
      <c r="AB190" s="24"/>
    </row>
    <row r="191" spans="1:28" ht="15.75" hidden="1" customHeight="1" outlineLevel="1">
      <c r="B191" s="55" t="s">
        <v>708</v>
      </c>
      <c r="C191" s="21"/>
      <c r="D191" s="21"/>
      <c r="F191" s="64">
        <f>UHM!$F$23</f>
        <v>0</v>
      </c>
      <c r="G191" s="64">
        <f>UHM!$G$23</f>
        <v>0</v>
      </c>
      <c r="H191" s="64">
        <f>UHM!$H$23</f>
        <v>0</v>
      </c>
      <c r="I191" s="64">
        <f>UHM!$I$23</f>
        <v>0</v>
      </c>
      <c r="J191" s="64">
        <f>UHM!$J$23</f>
        <v>0</v>
      </c>
      <c r="K191" s="64">
        <f>UHM!$K$23</f>
        <v>0</v>
      </c>
      <c r="L191" s="65">
        <f>UHM!$L$23</f>
        <v>0</v>
      </c>
      <c r="N191" s="58"/>
      <c r="O191" s="59"/>
      <c r="P191" s="60"/>
      <c r="Q191" s="61"/>
      <c r="R191" s="58"/>
      <c r="S191" s="58"/>
      <c r="T191" s="58"/>
      <c r="U191" s="61"/>
      <c r="V191" s="58"/>
      <c r="W191" s="61"/>
      <c r="X191" s="62"/>
      <c r="Y191" s="59"/>
      <c r="Z191" s="61"/>
      <c r="AA191" s="19"/>
      <c r="AB191" s="24"/>
    </row>
    <row r="192" spans="1:28" ht="15.75" customHeight="1" collapsed="1">
      <c r="A192" s="387" t="s">
        <v>599</v>
      </c>
      <c r="B192" s="63" t="s">
        <v>21</v>
      </c>
      <c r="C192" s="21"/>
      <c r="D192" s="21"/>
      <c r="F192" s="64">
        <f t="shared" ref="F192:L192" si="4">SUM(F179:F191)</f>
        <v>331834788</v>
      </c>
      <c r="G192" s="64">
        <f t="shared" si="4"/>
        <v>74930589</v>
      </c>
      <c r="H192" s="64">
        <f t="shared" si="4"/>
        <v>54477062</v>
      </c>
      <c r="I192" s="64">
        <f t="shared" si="4"/>
        <v>91108265</v>
      </c>
      <c r="J192" s="64">
        <f t="shared" si="4"/>
        <v>50059191</v>
      </c>
      <c r="K192" s="64">
        <f t="shared" si="4"/>
        <v>123435624</v>
      </c>
      <c r="L192" s="65">
        <f t="shared" si="4"/>
        <v>725845519</v>
      </c>
      <c r="N192" s="66"/>
      <c r="O192" s="67"/>
      <c r="P192" s="68"/>
      <c r="Q192" s="69"/>
      <c r="R192" s="70"/>
      <c r="S192" s="70"/>
      <c r="T192" s="70"/>
      <c r="U192" s="69"/>
      <c r="V192" s="71"/>
      <c r="W192" s="61"/>
      <c r="X192" s="62"/>
      <c r="Y192" s="67"/>
      <c r="Z192" s="69"/>
      <c r="AA192" s="19"/>
      <c r="AB192" s="24">
        <f t="shared" si="3"/>
        <v>1451691038</v>
      </c>
    </row>
    <row r="193" spans="1:28" ht="15.75" hidden="1" customHeight="1" outlineLevel="1">
      <c r="B193" s="63" t="str">
        <f>AUSM!$B$1</f>
        <v>The University of Texas at Austin Medical School (M)</v>
      </c>
      <c r="C193" s="21"/>
      <c r="D193" s="21"/>
      <c r="F193" s="64">
        <f>AUSM!$F$24</f>
        <v>0</v>
      </c>
      <c r="G193" s="64">
        <f>AUSM!$G$24</f>
        <v>0</v>
      </c>
      <c r="H193" s="64">
        <f>AUSM!$H$24</f>
        <v>0</v>
      </c>
      <c r="I193" s="64">
        <f>AUSM!$I$24</f>
        <v>0</v>
      </c>
      <c r="J193" s="64">
        <f>AUSM!$J$24</f>
        <v>0</v>
      </c>
      <c r="K193" s="64">
        <f>AUSM!$K$24</f>
        <v>0</v>
      </c>
      <c r="L193" s="65">
        <f>AUSM!$L$24</f>
        <v>0</v>
      </c>
      <c r="N193" s="66"/>
      <c r="O193" s="67"/>
      <c r="P193" s="68"/>
      <c r="Q193" s="69"/>
      <c r="R193" s="70"/>
      <c r="S193" s="70"/>
      <c r="T193" s="70"/>
      <c r="U193" s="69"/>
      <c r="V193" s="71"/>
      <c r="W193" s="61"/>
      <c r="X193" s="62"/>
      <c r="Y193" s="67"/>
      <c r="Z193" s="69"/>
      <c r="AA193" s="19"/>
      <c r="AB193" s="24"/>
    </row>
    <row r="194" spans="1:28" ht="15.75" hidden="1" customHeight="1" outlineLevel="1">
      <c r="B194" s="63" t="str">
        <f>HSH!$B$1</f>
        <v>The University of Texas Health Science Center at Houston</v>
      </c>
      <c r="C194" s="21"/>
      <c r="D194" s="21"/>
      <c r="F194" s="64">
        <f>HSH!$F$24</f>
        <v>0</v>
      </c>
      <c r="G194" s="64">
        <f>HSH!$G$24</f>
        <v>0</v>
      </c>
      <c r="H194" s="64">
        <f>HSH!$H$24</f>
        <v>0</v>
      </c>
      <c r="I194" s="64">
        <f>HSH!$I$24</f>
        <v>0</v>
      </c>
      <c r="J194" s="64">
        <f>HSH!$J$24</f>
        <v>0</v>
      </c>
      <c r="K194" s="64">
        <f>HSH!$K$24</f>
        <v>0</v>
      </c>
      <c r="L194" s="65">
        <f>HSH!$L$24</f>
        <v>0</v>
      </c>
      <c r="N194" s="66"/>
      <c r="O194" s="67"/>
      <c r="P194" s="68"/>
      <c r="Q194" s="69"/>
      <c r="R194" s="70"/>
      <c r="S194" s="70"/>
      <c r="T194" s="70"/>
      <c r="U194" s="69"/>
      <c r="V194" s="71"/>
      <c r="W194" s="61"/>
      <c r="X194" s="62"/>
      <c r="Y194" s="67"/>
      <c r="Z194" s="69"/>
      <c r="AA194" s="19"/>
      <c r="AB194" s="24"/>
    </row>
    <row r="195" spans="1:28" ht="15.75" hidden="1" customHeight="1" outlineLevel="1">
      <c r="B195" s="63" t="str">
        <f>HSSA!$B$1</f>
        <v>The University of Texas Health Science Center at San Antonio</v>
      </c>
      <c r="C195" s="21"/>
      <c r="D195" s="21"/>
      <c r="F195" s="64">
        <f>HSSA!$F$24</f>
        <v>0</v>
      </c>
      <c r="G195" s="64">
        <f>HSSA!$G$24</f>
        <v>0</v>
      </c>
      <c r="H195" s="64">
        <f>HSSA!$H$24</f>
        <v>0</v>
      </c>
      <c r="I195" s="64">
        <f>HSSA!$I$24</f>
        <v>0</v>
      </c>
      <c r="J195" s="64">
        <f>HSSA!$J$24</f>
        <v>0</v>
      </c>
      <c r="K195" s="64">
        <f>HSSA!$K$24</f>
        <v>0</v>
      </c>
      <c r="L195" s="65">
        <f>HSSA!$L$24</f>
        <v>0</v>
      </c>
      <c r="N195" s="66"/>
      <c r="O195" s="67"/>
      <c r="P195" s="68"/>
      <c r="Q195" s="69"/>
      <c r="R195" s="70"/>
      <c r="S195" s="70"/>
      <c r="T195" s="70"/>
      <c r="U195" s="69"/>
      <c r="V195" s="71"/>
      <c r="W195" s="61"/>
      <c r="X195" s="62"/>
      <c r="Y195" s="67"/>
      <c r="Z195" s="69"/>
      <c r="AA195" s="19"/>
      <c r="AB195" s="24"/>
    </row>
    <row r="196" spans="1:28" ht="15.75" hidden="1" customHeight="1" outlineLevel="1">
      <c r="B196" s="63" t="str">
        <f>MBG!$B$1</f>
        <v>The University of Texas Medical Branch at Galveston</v>
      </c>
      <c r="C196" s="21"/>
      <c r="D196" s="21"/>
      <c r="F196" s="64">
        <f>MBG!$F$24</f>
        <v>0</v>
      </c>
      <c r="G196" s="64">
        <f>MBG!$G$24</f>
        <v>0</v>
      </c>
      <c r="H196" s="64">
        <f>MBG!$H$24</f>
        <v>0</v>
      </c>
      <c r="I196" s="64">
        <f>MBG!$I$24</f>
        <v>0</v>
      </c>
      <c r="J196" s="64">
        <f>MBG!$J$24</f>
        <v>0</v>
      </c>
      <c r="K196" s="64">
        <f>MBG!$K$24</f>
        <v>0</v>
      </c>
      <c r="L196" s="65">
        <f>MBG!$L$24</f>
        <v>0</v>
      </c>
      <c r="N196" s="66"/>
      <c r="O196" s="67"/>
      <c r="P196" s="68"/>
      <c r="Q196" s="69"/>
      <c r="R196" s="70"/>
      <c r="S196" s="70"/>
      <c r="T196" s="70"/>
      <c r="U196" s="69"/>
      <c r="V196" s="71"/>
      <c r="W196" s="61"/>
      <c r="X196" s="62"/>
      <c r="Y196" s="67"/>
      <c r="Z196" s="69"/>
      <c r="AA196" s="19"/>
      <c r="AB196" s="24"/>
    </row>
    <row r="197" spans="1:28" ht="15.75" hidden="1" customHeight="1" outlineLevel="1">
      <c r="B197" s="63" t="str">
        <f>MDA!$B$1</f>
        <v>The University of Texas M.D. Anderson Cancer Center</v>
      </c>
      <c r="C197" s="21"/>
      <c r="D197" s="21"/>
      <c r="F197" s="64">
        <f>MDA!$F$24</f>
        <v>0</v>
      </c>
      <c r="G197" s="64">
        <f>MDA!$G$24</f>
        <v>0</v>
      </c>
      <c r="H197" s="64">
        <f>MDA!$H$24</f>
        <v>0</v>
      </c>
      <c r="I197" s="64">
        <f>MDA!$I$24</f>
        <v>0</v>
      </c>
      <c r="J197" s="64">
        <f>MDA!$J$24</f>
        <v>0</v>
      </c>
      <c r="K197" s="64">
        <f>MDA!$K$24</f>
        <v>0</v>
      </c>
      <c r="L197" s="65">
        <f>MDA!$L$24</f>
        <v>0</v>
      </c>
      <c r="N197" s="66"/>
      <c r="O197" s="67"/>
      <c r="P197" s="68"/>
      <c r="Q197" s="69"/>
      <c r="R197" s="70"/>
      <c r="S197" s="70"/>
      <c r="T197" s="70"/>
      <c r="U197" s="69"/>
      <c r="V197" s="71"/>
      <c r="W197" s="61"/>
      <c r="X197" s="62"/>
      <c r="Y197" s="67"/>
      <c r="Z197" s="69"/>
      <c r="AA197" s="19"/>
      <c r="AB197" s="24"/>
    </row>
    <row r="198" spans="1:28" ht="15.75" hidden="1" customHeight="1" outlineLevel="1">
      <c r="B198" s="63" t="str">
        <f>RGVM!$B$1</f>
        <v>The University of Texas Rio Grande Valley Medical School (M)</v>
      </c>
      <c r="C198" s="21"/>
      <c r="D198" s="21"/>
      <c r="F198" s="64">
        <f>RGVM!$F$24</f>
        <v>0</v>
      </c>
      <c r="G198" s="64">
        <f>RGVM!$G$24</f>
        <v>0</v>
      </c>
      <c r="H198" s="64">
        <f>RGVM!$H$24</f>
        <v>0</v>
      </c>
      <c r="I198" s="64">
        <f>RGVM!$I$24</f>
        <v>0</v>
      </c>
      <c r="J198" s="64">
        <f>RGVM!$J$24</f>
        <v>0</v>
      </c>
      <c r="K198" s="64">
        <f>RGVM!$K$24</f>
        <v>0</v>
      </c>
      <c r="L198" s="65">
        <f>RGVM!$L$24</f>
        <v>0</v>
      </c>
      <c r="N198" s="66"/>
      <c r="O198" s="67"/>
      <c r="P198" s="68"/>
      <c r="Q198" s="69"/>
      <c r="R198" s="70"/>
      <c r="S198" s="70"/>
      <c r="T198" s="70"/>
      <c r="U198" s="69"/>
      <c r="V198" s="71"/>
      <c r="W198" s="61"/>
      <c r="X198" s="62"/>
      <c r="Y198" s="67"/>
      <c r="Z198" s="69"/>
      <c r="AA198" s="19"/>
      <c r="AB198" s="24"/>
    </row>
    <row r="199" spans="1:28" ht="15.75" hidden="1" customHeight="1" outlineLevel="1">
      <c r="B199" s="63" t="str">
        <f>SWM!$B$1</f>
        <v>The University of Texas Southwestern Medical Center</v>
      </c>
      <c r="C199" s="21"/>
      <c r="D199" s="21"/>
      <c r="F199" s="64">
        <f>SWM!$F$24</f>
        <v>0</v>
      </c>
      <c r="G199" s="64">
        <f>SWM!$G$24</f>
        <v>0</v>
      </c>
      <c r="H199" s="64">
        <f>SWM!$H$24</f>
        <v>0</v>
      </c>
      <c r="I199" s="64">
        <f>SWM!$I$24</f>
        <v>0</v>
      </c>
      <c r="J199" s="64">
        <f>SWM!$J$24</f>
        <v>0</v>
      </c>
      <c r="K199" s="64">
        <f>SWM!$K$24</f>
        <v>0</v>
      </c>
      <c r="L199" s="65">
        <f>SWM!$L$24</f>
        <v>0</v>
      </c>
      <c r="N199" s="66"/>
      <c r="O199" s="67"/>
      <c r="P199" s="68"/>
      <c r="Q199" s="69"/>
      <c r="R199" s="70"/>
      <c r="S199" s="70"/>
      <c r="T199" s="70"/>
      <c r="U199" s="69"/>
      <c r="V199" s="71"/>
      <c r="W199" s="61"/>
      <c r="X199" s="62"/>
      <c r="Y199" s="67"/>
      <c r="Z199" s="69"/>
      <c r="AA199" s="19"/>
      <c r="AB199" s="24"/>
    </row>
    <row r="200" spans="1:28" ht="15.75" hidden="1" customHeight="1" outlineLevel="1">
      <c r="B200" s="63" t="str">
        <f>TAMHSC!$B$1</f>
        <v>Texas A&amp;M University System Health Science Center</v>
      </c>
      <c r="C200" s="21"/>
      <c r="D200" s="21"/>
      <c r="F200" s="64">
        <f>TAMHSC!$F$24</f>
        <v>4845</v>
      </c>
      <c r="G200" s="64">
        <f>TAMHSC!$G$24</f>
        <v>0</v>
      </c>
      <c r="H200" s="64">
        <f>TAMHSC!$H$24</f>
        <v>0</v>
      </c>
      <c r="I200" s="64">
        <f>TAMHSC!$I$24</f>
        <v>0</v>
      </c>
      <c r="J200" s="64">
        <f>TAMHSC!$J$24</f>
        <v>0</v>
      </c>
      <c r="K200" s="64">
        <f>TAMHSC!$K$24</f>
        <v>309483</v>
      </c>
      <c r="L200" s="65">
        <f>TAMHSC!$L$24</f>
        <v>314328</v>
      </c>
      <c r="N200" s="66"/>
      <c r="O200" s="67"/>
      <c r="P200" s="68"/>
      <c r="Q200" s="69"/>
      <c r="R200" s="70"/>
      <c r="S200" s="70"/>
      <c r="T200" s="70"/>
      <c r="U200" s="69"/>
      <c r="V200" s="71"/>
      <c r="W200" s="61"/>
      <c r="X200" s="62"/>
      <c r="Y200" s="67"/>
      <c r="Z200" s="69"/>
      <c r="AA200" s="19"/>
      <c r="AB200" s="24"/>
    </row>
    <row r="201" spans="1:28" ht="15.75" hidden="1" customHeight="1" outlineLevel="1">
      <c r="B201" s="63" t="str">
        <f>THC!$B$1</f>
        <v>The University of Texas Health Science Center at Tyler</v>
      </c>
      <c r="C201" s="21"/>
      <c r="D201" s="21"/>
      <c r="F201" s="64">
        <f>THC!$F$24</f>
        <v>0</v>
      </c>
      <c r="G201" s="64">
        <f>THC!$G$24</f>
        <v>0</v>
      </c>
      <c r="H201" s="64">
        <f>THC!$H$24</f>
        <v>0</v>
      </c>
      <c r="I201" s="64">
        <f>THC!$I$24</f>
        <v>0</v>
      </c>
      <c r="J201" s="64">
        <f>THC!$J$24</f>
        <v>0</v>
      </c>
      <c r="K201" s="64">
        <f>THC!$K$24</f>
        <v>0</v>
      </c>
      <c r="L201" s="65">
        <f>THC!$L$24</f>
        <v>0</v>
      </c>
      <c r="N201" s="66"/>
      <c r="O201" s="67"/>
      <c r="P201" s="68"/>
      <c r="Q201" s="69"/>
      <c r="R201" s="70"/>
      <c r="S201" s="70"/>
      <c r="T201" s="70"/>
      <c r="U201" s="69"/>
      <c r="V201" s="71"/>
      <c r="W201" s="61"/>
      <c r="X201" s="62"/>
      <c r="Y201" s="67"/>
      <c r="Z201" s="69"/>
      <c r="AA201" s="19"/>
      <c r="AB201" s="24"/>
    </row>
    <row r="202" spans="1:28" ht="15.75" hidden="1" customHeight="1" outlineLevel="1">
      <c r="B202" s="63" t="str">
        <f>TTUHSC!$B$1</f>
        <v>Texas Tech University Health Sciences Center</v>
      </c>
      <c r="C202" s="21"/>
      <c r="D202" s="21"/>
      <c r="F202" s="64">
        <f>TTUHSC!$F$24</f>
        <v>0</v>
      </c>
      <c r="G202" s="64">
        <f>TTUHSC!$G$24</f>
        <v>0</v>
      </c>
      <c r="H202" s="64">
        <f>TTUHSC!$H$24</f>
        <v>0</v>
      </c>
      <c r="I202" s="64">
        <f>TTUHSC!$I$24</f>
        <v>0</v>
      </c>
      <c r="J202" s="64">
        <f>TTUHSC!$J$24</f>
        <v>0</v>
      </c>
      <c r="K202" s="64">
        <f>TTUHSC!$K$24</f>
        <v>0</v>
      </c>
      <c r="L202" s="65">
        <f>TTUHSC!$L$24</f>
        <v>0</v>
      </c>
      <c r="N202" s="66"/>
      <c r="O202" s="67"/>
      <c r="P202" s="68"/>
      <c r="Q202" s="69"/>
      <c r="R202" s="70"/>
      <c r="S202" s="70"/>
      <c r="T202" s="70"/>
      <c r="U202" s="69"/>
      <c r="V202" s="71"/>
      <c r="W202" s="61"/>
      <c r="X202" s="62"/>
      <c r="Y202" s="67"/>
      <c r="Z202" s="69"/>
      <c r="AA202" s="19"/>
      <c r="AB202" s="24"/>
    </row>
    <row r="203" spans="1:28" ht="15.75" hidden="1" customHeight="1" outlineLevel="1">
      <c r="B203" s="63" t="str">
        <f>TTUHSCEP!$B$1</f>
        <v>Texas Tech University Health Sciences Center at El Paso</v>
      </c>
      <c r="C203" s="21"/>
      <c r="D203" s="21"/>
      <c r="F203" s="64">
        <f>TTUHSCEP!$F$24</f>
        <v>0</v>
      </c>
      <c r="G203" s="64">
        <f>TTUHSCEP!$G$24</f>
        <v>0</v>
      </c>
      <c r="H203" s="64">
        <f>TTUHSCEP!$H$24</f>
        <v>0</v>
      </c>
      <c r="I203" s="64">
        <f>TTUHSCEP!$I$24</f>
        <v>0</v>
      </c>
      <c r="J203" s="64">
        <f>TTUHSCEP!$J$24</f>
        <v>0</v>
      </c>
      <c r="K203" s="64">
        <f>TTUHSCEP!$K$24</f>
        <v>0</v>
      </c>
      <c r="L203" s="65">
        <f>TTUHSCEP!$L$24</f>
        <v>0</v>
      </c>
      <c r="N203" s="66"/>
      <c r="O203" s="67"/>
      <c r="P203" s="68"/>
      <c r="Q203" s="69"/>
      <c r="R203" s="70"/>
      <c r="S203" s="70"/>
      <c r="T203" s="70"/>
      <c r="U203" s="69"/>
      <c r="V203" s="71"/>
      <c r="W203" s="61"/>
      <c r="X203" s="62"/>
      <c r="Y203" s="67"/>
      <c r="Z203" s="69"/>
      <c r="AA203" s="19"/>
      <c r="AB203" s="24"/>
    </row>
    <row r="204" spans="1:28" ht="15.75" hidden="1" customHeight="1" outlineLevel="1">
      <c r="B204" s="63" t="str">
        <f>UNTHSC1!$B$1</f>
        <v>University of North Texas Health Science Center at Fort Worth (Less PM)</v>
      </c>
      <c r="C204" s="21"/>
      <c r="D204" s="21"/>
      <c r="F204" s="64">
        <f>UNTHSC1!$F$24</f>
        <v>0</v>
      </c>
      <c r="G204" s="64">
        <f>UNTHSC1!$G$24</f>
        <v>0</v>
      </c>
      <c r="H204" s="64">
        <f>UNTHSC1!$H$24</f>
        <v>0</v>
      </c>
      <c r="I204" s="64">
        <f>UNTHSC1!$I$24</f>
        <v>0</v>
      </c>
      <c r="J204" s="64">
        <f>UNTHSC1!$J$24</f>
        <v>0</v>
      </c>
      <c r="K204" s="64">
        <f>UNTHSC1!$K$24</f>
        <v>0</v>
      </c>
      <c r="L204" s="65">
        <f>UNTHSC1!$L$24</f>
        <v>0</v>
      </c>
      <c r="N204" s="66"/>
      <c r="O204" s="67"/>
      <c r="P204" s="68"/>
      <c r="Q204" s="69"/>
      <c r="R204" s="70"/>
      <c r="S204" s="70"/>
      <c r="T204" s="70"/>
      <c r="U204" s="69"/>
      <c r="V204" s="71"/>
      <c r="W204" s="61"/>
      <c r="X204" s="62"/>
      <c r="Y204" s="67"/>
      <c r="Z204" s="69"/>
      <c r="AA204" s="19"/>
      <c r="AB204" s="24"/>
    </row>
    <row r="205" spans="1:28" ht="15.75" hidden="1" customHeight="1" outlineLevel="1">
      <c r="B205" s="63" t="str">
        <f>UHM!$B$1</f>
        <v>University of Houston Medical School (M)</v>
      </c>
      <c r="C205" s="21"/>
      <c r="D205" s="21"/>
      <c r="F205" s="64">
        <f>UHM!$F$24</f>
        <v>0</v>
      </c>
      <c r="G205" s="64">
        <f>UHM!$G$24</f>
        <v>0</v>
      </c>
      <c r="H205" s="64">
        <f>UHM!$H$24</f>
        <v>0</v>
      </c>
      <c r="I205" s="64">
        <f>UHM!$I$24</f>
        <v>0</v>
      </c>
      <c r="J205" s="64">
        <f>UHM!$J$24</f>
        <v>0</v>
      </c>
      <c r="K205" s="64">
        <f>UHM!$K$24</f>
        <v>0</v>
      </c>
      <c r="L205" s="65">
        <f>UHM!$L$24</f>
        <v>0</v>
      </c>
      <c r="N205" s="66"/>
      <c r="O205" s="67"/>
      <c r="P205" s="68"/>
      <c r="Q205" s="69"/>
      <c r="R205" s="70"/>
      <c r="S205" s="70"/>
      <c r="T205" s="70"/>
      <c r="U205" s="69"/>
      <c r="V205" s="71"/>
      <c r="W205" s="61"/>
      <c r="X205" s="62"/>
      <c r="Y205" s="67"/>
      <c r="Z205" s="69"/>
      <c r="AA205" s="19"/>
      <c r="AB205" s="24"/>
    </row>
    <row r="206" spans="1:28" ht="15.75" customHeight="1" collapsed="1">
      <c r="A206" s="387" t="s">
        <v>599</v>
      </c>
      <c r="B206" s="55" t="s">
        <v>22</v>
      </c>
      <c r="C206" s="21"/>
      <c r="D206" s="21"/>
      <c r="F206" s="64">
        <f t="shared" ref="F206:L206" si="5">SUM(F193:F205)</f>
        <v>4845</v>
      </c>
      <c r="G206" s="64">
        <f t="shared" si="5"/>
        <v>0</v>
      </c>
      <c r="H206" s="64">
        <f t="shared" si="5"/>
        <v>0</v>
      </c>
      <c r="I206" s="64">
        <f t="shared" si="5"/>
        <v>0</v>
      </c>
      <c r="J206" s="64">
        <f t="shared" si="5"/>
        <v>0</v>
      </c>
      <c r="K206" s="64">
        <f t="shared" si="5"/>
        <v>309483</v>
      </c>
      <c r="L206" s="65">
        <f t="shared" si="5"/>
        <v>314328</v>
      </c>
      <c r="N206" s="66"/>
      <c r="O206" s="67"/>
      <c r="P206" s="72"/>
      <c r="Q206" s="69"/>
      <c r="R206" s="70"/>
      <c r="S206" s="70"/>
      <c r="T206" s="70"/>
      <c r="U206" s="69"/>
      <c r="V206" s="70"/>
      <c r="W206" s="69"/>
      <c r="X206" s="62"/>
      <c r="Y206" s="67"/>
      <c r="Z206" s="69"/>
      <c r="AA206" s="19"/>
      <c r="AB206" s="24">
        <f t="shared" si="3"/>
        <v>628656</v>
      </c>
    </row>
    <row r="207" spans="1:28" ht="15.75" hidden="1" customHeight="1" outlineLevel="1">
      <c r="B207" s="55" t="str">
        <f>AUSM!$B$1</f>
        <v>The University of Texas at Austin Medical School (M)</v>
      </c>
      <c r="C207" s="21"/>
      <c r="D207" s="21"/>
      <c r="F207" s="64">
        <f>AUSM!$F$25</f>
        <v>0</v>
      </c>
      <c r="G207" s="64">
        <f>AUSM!$G$25</f>
        <v>0</v>
      </c>
      <c r="H207" s="64">
        <f>AUSM!$H$25</f>
        <v>0</v>
      </c>
      <c r="I207" s="64">
        <f>AUSM!$I$25</f>
        <v>0</v>
      </c>
      <c r="J207" s="64">
        <f>AUSM!$J$25</f>
        <v>0</v>
      </c>
      <c r="K207" s="64">
        <f>AUSM!$K$25</f>
        <v>0</v>
      </c>
      <c r="L207" s="65">
        <f>AUSM!$L$25</f>
        <v>0</v>
      </c>
      <c r="N207" s="66"/>
      <c r="O207" s="67"/>
      <c r="P207" s="72"/>
      <c r="Q207" s="69"/>
      <c r="R207" s="70"/>
      <c r="S207" s="70"/>
      <c r="T207" s="70"/>
      <c r="U207" s="69"/>
      <c r="V207" s="70"/>
      <c r="W207" s="69"/>
      <c r="X207" s="62"/>
      <c r="Y207" s="67"/>
      <c r="Z207" s="69"/>
      <c r="AA207" s="19"/>
      <c r="AB207" s="24"/>
    </row>
    <row r="208" spans="1:28" ht="15.75" hidden="1" customHeight="1" outlineLevel="1">
      <c r="B208" s="55" t="str">
        <f>HSH!$B$1</f>
        <v>The University of Texas Health Science Center at Houston</v>
      </c>
      <c r="C208" s="21"/>
      <c r="D208" s="21"/>
      <c r="F208" s="64">
        <f>HSH!$F$25</f>
        <v>0</v>
      </c>
      <c r="G208" s="64">
        <f>HSH!$G$25</f>
        <v>0</v>
      </c>
      <c r="H208" s="64">
        <f>HSH!$H$25</f>
        <v>0</v>
      </c>
      <c r="I208" s="64">
        <f>HSH!$I$25</f>
        <v>0</v>
      </c>
      <c r="J208" s="64">
        <f>HSH!$J$25</f>
        <v>0</v>
      </c>
      <c r="K208" s="64">
        <f>HSH!$K$25</f>
        <v>0</v>
      </c>
      <c r="L208" s="65">
        <f>HSH!$L$25</f>
        <v>0</v>
      </c>
      <c r="N208" s="66"/>
      <c r="O208" s="67"/>
      <c r="P208" s="72"/>
      <c r="Q208" s="69"/>
      <c r="R208" s="70"/>
      <c r="S208" s="70"/>
      <c r="T208" s="70"/>
      <c r="U208" s="69"/>
      <c r="V208" s="70"/>
      <c r="W208" s="69"/>
      <c r="X208" s="62"/>
      <c r="Y208" s="67"/>
      <c r="Z208" s="69"/>
      <c r="AA208" s="19"/>
      <c r="AB208" s="24"/>
    </row>
    <row r="209" spans="1:28" ht="15.75" hidden="1" customHeight="1" outlineLevel="1">
      <c r="B209" s="55" t="str">
        <f>HSSA!$B$1</f>
        <v>The University of Texas Health Science Center at San Antonio</v>
      </c>
      <c r="C209" s="21"/>
      <c r="D209" s="21"/>
      <c r="F209" s="64">
        <f>HSSA!$F$25</f>
        <v>0</v>
      </c>
      <c r="G209" s="64">
        <f>HSSA!$G$25</f>
        <v>0</v>
      </c>
      <c r="H209" s="64">
        <f>HSSA!$H$25</f>
        <v>0</v>
      </c>
      <c r="I209" s="64">
        <f>HSSA!$I$25</f>
        <v>0</v>
      </c>
      <c r="J209" s="64">
        <f>HSSA!$J$25</f>
        <v>0</v>
      </c>
      <c r="K209" s="64">
        <f>HSSA!$K$25</f>
        <v>0</v>
      </c>
      <c r="L209" s="65">
        <f>HSSA!$L$25</f>
        <v>0</v>
      </c>
      <c r="N209" s="66"/>
      <c r="O209" s="67"/>
      <c r="P209" s="72"/>
      <c r="Q209" s="69"/>
      <c r="R209" s="70"/>
      <c r="S209" s="70"/>
      <c r="T209" s="70"/>
      <c r="U209" s="69"/>
      <c r="V209" s="70"/>
      <c r="W209" s="69"/>
      <c r="X209" s="62"/>
      <c r="Y209" s="67"/>
      <c r="Z209" s="69"/>
      <c r="AA209" s="19"/>
      <c r="AB209" s="24"/>
    </row>
    <row r="210" spans="1:28" ht="15.75" hidden="1" customHeight="1" outlineLevel="1">
      <c r="B210" s="55" t="str">
        <f>MBG!$B$1</f>
        <v>The University of Texas Medical Branch at Galveston</v>
      </c>
      <c r="C210" s="21"/>
      <c r="D210" s="21"/>
      <c r="F210" s="64">
        <f>MBG!$F$25</f>
        <v>0</v>
      </c>
      <c r="G210" s="64">
        <f>MBG!$G$25</f>
        <v>0</v>
      </c>
      <c r="H210" s="64">
        <f>MBG!$H$25</f>
        <v>0</v>
      </c>
      <c r="I210" s="64">
        <f>MBG!$I$25</f>
        <v>0</v>
      </c>
      <c r="J210" s="64">
        <f>MBG!$J$25</f>
        <v>0</v>
      </c>
      <c r="K210" s="64">
        <f>MBG!$K$25</f>
        <v>0</v>
      </c>
      <c r="L210" s="65">
        <f>MBG!$L$25</f>
        <v>0</v>
      </c>
      <c r="N210" s="66"/>
      <c r="O210" s="67"/>
      <c r="P210" s="72"/>
      <c r="Q210" s="69"/>
      <c r="R210" s="70"/>
      <c r="S210" s="70"/>
      <c r="T210" s="70"/>
      <c r="U210" s="69"/>
      <c r="V210" s="70"/>
      <c r="W210" s="69"/>
      <c r="X210" s="62"/>
      <c r="Y210" s="67"/>
      <c r="Z210" s="69"/>
      <c r="AA210" s="19"/>
      <c r="AB210" s="24"/>
    </row>
    <row r="211" spans="1:28" ht="15.75" hidden="1" customHeight="1" outlineLevel="1">
      <c r="B211" s="55" t="str">
        <f>MDA!$B$1</f>
        <v>The University of Texas M.D. Anderson Cancer Center</v>
      </c>
      <c r="C211" s="21"/>
      <c r="D211" s="21"/>
      <c r="F211" s="64">
        <f>MDA!$F$25</f>
        <v>0</v>
      </c>
      <c r="G211" s="64">
        <f>MDA!$G$25</f>
        <v>0</v>
      </c>
      <c r="H211" s="64">
        <f>MDA!$H$25</f>
        <v>0</v>
      </c>
      <c r="I211" s="64">
        <f>MDA!$I$25</f>
        <v>0</v>
      </c>
      <c r="J211" s="64">
        <f>MDA!$J$25</f>
        <v>0</v>
      </c>
      <c r="K211" s="64">
        <f>MDA!$K$25</f>
        <v>0</v>
      </c>
      <c r="L211" s="65">
        <f>MDA!$L$25</f>
        <v>0</v>
      </c>
      <c r="N211" s="66"/>
      <c r="O211" s="67"/>
      <c r="P211" s="72"/>
      <c r="Q211" s="69"/>
      <c r="R211" s="70"/>
      <c r="S211" s="70"/>
      <c r="T211" s="70"/>
      <c r="U211" s="69"/>
      <c r="V211" s="70"/>
      <c r="W211" s="69"/>
      <c r="X211" s="62"/>
      <c r="Y211" s="67"/>
      <c r="Z211" s="69"/>
      <c r="AA211" s="19"/>
      <c r="AB211" s="24"/>
    </row>
    <row r="212" spans="1:28" ht="15.75" hidden="1" customHeight="1" outlineLevel="1">
      <c r="B212" s="55" t="str">
        <f>RGVM!$B$1</f>
        <v>The University of Texas Rio Grande Valley Medical School (M)</v>
      </c>
      <c r="C212" s="21"/>
      <c r="D212" s="21"/>
      <c r="F212" s="64">
        <f>RGVM!$F$25</f>
        <v>0</v>
      </c>
      <c r="G212" s="64">
        <f>RGVM!$G$25</f>
        <v>0</v>
      </c>
      <c r="H212" s="64">
        <f>RGVM!$H$25</f>
        <v>0</v>
      </c>
      <c r="I212" s="64">
        <f>RGVM!$I$25</f>
        <v>0</v>
      </c>
      <c r="J212" s="64">
        <f>RGVM!$J$25</f>
        <v>0</v>
      </c>
      <c r="K212" s="64">
        <f>RGVM!$K$25</f>
        <v>0</v>
      </c>
      <c r="L212" s="65">
        <f>RGVM!$L$25</f>
        <v>0</v>
      </c>
      <c r="N212" s="66"/>
      <c r="O212" s="67"/>
      <c r="P212" s="72"/>
      <c r="Q212" s="69"/>
      <c r="R212" s="70"/>
      <c r="S212" s="70"/>
      <c r="T212" s="70"/>
      <c r="U212" s="69"/>
      <c r="V212" s="70"/>
      <c r="W212" s="69"/>
      <c r="X212" s="62"/>
      <c r="Y212" s="67"/>
      <c r="Z212" s="69"/>
      <c r="AA212" s="19"/>
      <c r="AB212" s="24"/>
    </row>
    <row r="213" spans="1:28" ht="15.75" hidden="1" customHeight="1" outlineLevel="1">
      <c r="B213" s="55" t="str">
        <f>SWM!$B$1</f>
        <v>The University of Texas Southwestern Medical Center</v>
      </c>
      <c r="C213" s="21"/>
      <c r="D213" s="21"/>
      <c r="F213" s="64">
        <f>SWM!$F$25</f>
        <v>0</v>
      </c>
      <c r="G213" s="64">
        <f>SWM!$G$25</f>
        <v>0</v>
      </c>
      <c r="H213" s="64">
        <f>SWM!$H$25</f>
        <v>0</v>
      </c>
      <c r="I213" s="64">
        <f>SWM!$I$25</f>
        <v>0</v>
      </c>
      <c r="J213" s="64">
        <f>SWM!$J$25</f>
        <v>0</v>
      </c>
      <c r="K213" s="64">
        <f>SWM!$K$25</f>
        <v>0</v>
      </c>
      <c r="L213" s="65">
        <f>SWM!$L$25</f>
        <v>0</v>
      </c>
      <c r="N213" s="66"/>
      <c r="O213" s="67"/>
      <c r="P213" s="72"/>
      <c r="Q213" s="69"/>
      <c r="R213" s="70"/>
      <c r="S213" s="70"/>
      <c r="T213" s="70"/>
      <c r="U213" s="69"/>
      <c r="V213" s="70"/>
      <c r="W213" s="69"/>
      <c r="X213" s="62"/>
      <c r="Y213" s="67"/>
      <c r="Z213" s="69"/>
      <c r="AA213" s="19"/>
      <c r="AB213" s="24"/>
    </row>
    <row r="214" spans="1:28" ht="15.75" hidden="1" customHeight="1" outlineLevel="1">
      <c r="B214" s="55" t="str">
        <f>TAMHSC!$B$1</f>
        <v>Texas A&amp;M University System Health Science Center</v>
      </c>
      <c r="C214" s="21"/>
      <c r="D214" s="21"/>
      <c r="F214" s="64">
        <f>TAMHSC!$F$25</f>
        <v>1619755</v>
      </c>
      <c r="G214" s="64">
        <f>TAMHSC!$G$25</f>
        <v>68470</v>
      </c>
      <c r="H214" s="64">
        <f>TAMHSC!$H$25</f>
        <v>0</v>
      </c>
      <c r="I214" s="64">
        <f>TAMHSC!$I$25</f>
        <v>43641</v>
      </c>
      <c r="J214" s="64">
        <f>TAMHSC!$J$25</f>
        <v>33626</v>
      </c>
      <c r="K214" s="64">
        <f>TAMHSC!$K$25</f>
        <v>62253</v>
      </c>
      <c r="L214" s="65">
        <f>TAMHSC!$L$25</f>
        <v>1827745</v>
      </c>
      <c r="N214" s="66"/>
      <c r="O214" s="67"/>
      <c r="P214" s="72"/>
      <c r="Q214" s="69"/>
      <c r="R214" s="70"/>
      <c r="S214" s="70"/>
      <c r="T214" s="70"/>
      <c r="U214" s="69"/>
      <c r="V214" s="70"/>
      <c r="W214" s="69"/>
      <c r="X214" s="62"/>
      <c r="Y214" s="67"/>
      <c r="Z214" s="69"/>
      <c r="AA214" s="19"/>
      <c r="AB214" s="24"/>
    </row>
    <row r="215" spans="1:28" ht="15.75" hidden="1" customHeight="1" outlineLevel="1">
      <c r="B215" s="55" t="str">
        <f>THC!$B$1</f>
        <v>The University of Texas Health Science Center at Tyler</v>
      </c>
      <c r="C215" s="21"/>
      <c r="D215" s="21"/>
      <c r="F215" s="64">
        <f>THC!$F$25</f>
        <v>0</v>
      </c>
      <c r="G215" s="64">
        <f>THC!$G$25</f>
        <v>0</v>
      </c>
      <c r="H215" s="64">
        <f>THC!$H$25</f>
        <v>0</v>
      </c>
      <c r="I215" s="64">
        <f>THC!$I$25</f>
        <v>0</v>
      </c>
      <c r="J215" s="64">
        <f>THC!$J$25</f>
        <v>0</v>
      </c>
      <c r="K215" s="64">
        <f>THC!$K$25</f>
        <v>0</v>
      </c>
      <c r="L215" s="65">
        <f>THC!$L$25</f>
        <v>0</v>
      </c>
      <c r="N215" s="66"/>
      <c r="O215" s="67"/>
      <c r="P215" s="72"/>
      <c r="Q215" s="69"/>
      <c r="R215" s="70"/>
      <c r="S215" s="70"/>
      <c r="T215" s="70"/>
      <c r="U215" s="69"/>
      <c r="V215" s="70"/>
      <c r="W215" s="69"/>
      <c r="X215" s="62"/>
      <c r="Y215" s="67"/>
      <c r="Z215" s="69"/>
      <c r="AA215" s="19"/>
      <c r="AB215" s="24"/>
    </row>
    <row r="216" spans="1:28" ht="15.75" hidden="1" customHeight="1" outlineLevel="1">
      <c r="B216" s="55" t="str">
        <f>TTUHSC!$B$1</f>
        <v>Texas Tech University Health Sciences Center</v>
      </c>
      <c r="C216" s="21"/>
      <c r="D216" s="21"/>
      <c r="F216" s="64">
        <f>TTUHSC!$F$25</f>
        <v>0</v>
      </c>
      <c r="G216" s="64">
        <f>TTUHSC!$G$25</f>
        <v>0</v>
      </c>
      <c r="H216" s="64">
        <f>TTUHSC!$H$25</f>
        <v>0</v>
      </c>
      <c r="I216" s="64">
        <f>TTUHSC!$I$25</f>
        <v>0</v>
      </c>
      <c r="J216" s="64">
        <f>TTUHSC!$J$25</f>
        <v>0</v>
      </c>
      <c r="K216" s="64">
        <f>TTUHSC!$K$25</f>
        <v>0</v>
      </c>
      <c r="L216" s="65">
        <f>TTUHSC!$L$25</f>
        <v>0</v>
      </c>
      <c r="N216" s="66"/>
      <c r="O216" s="67"/>
      <c r="P216" s="72"/>
      <c r="Q216" s="69"/>
      <c r="R216" s="70"/>
      <c r="S216" s="70"/>
      <c r="T216" s="70"/>
      <c r="U216" s="69"/>
      <c r="V216" s="70"/>
      <c r="W216" s="69"/>
      <c r="X216" s="62"/>
      <c r="Y216" s="67"/>
      <c r="Z216" s="69"/>
      <c r="AA216" s="19"/>
      <c r="AB216" s="24"/>
    </row>
    <row r="217" spans="1:28" ht="15.75" hidden="1" customHeight="1" outlineLevel="1">
      <c r="B217" s="55" t="str">
        <f>TTUHSCEP!$B$1</f>
        <v>Texas Tech University Health Sciences Center at El Paso</v>
      </c>
      <c r="C217" s="21"/>
      <c r="D217" s="21"/>
      <c r="F217" s="64">
        <f>TTUHSCEP!$F$25</f>
        <v>0</v>
      </c>
      <c r="G217" s="64">
        <f>TTUHSCEP!$G$25</f>
        <v>0</v>
      </c>
      <c r="H217" s="64">
        <f>TTUHSCEP!$H$25</f>
        <v>0</v>
      </c>
      <c r="I217" s="64">
        <f>TTUHSCEP!$I$25</f>
        <v>0</v>
      </c>
      <c r="J217" s="64">
        <f>TTUHSCEP!$J$25</f>
        <v>0</v>
      </c>
      <c r="K217" s="64">
        <f>TTUHSCEP!$K$25</f>
        <v>0</v>
      </c>
      <c r="L217" s="65">
        <f>TTUHSCEP!$L$25</f>
        <v>0</v>
      </c>
      <c r="N217" s="66"/>
      <c r="O217" s="67"/>
      <c r="P217" s="72"/>
      <c r="Q217" s="69"/>
      <c r="R217" s="70"/>
      <c r="S217" s="70"/>
      <c r="T217" s="70"/>
      <c r="U217" s="69"/>
      <c r="V217" s="70"/>
      <c r="W217" s="69"/>
      <c r="X217" s="62"/>
      <c r="Y217" s="67"/>
      <c r="Z217" s="69"/>
      <c r="AA217" s="19"/>
      <c r="AB217" s="24"/>
    </row>
    <row r="218" spans="1:28" ht="15.75" hidden="1" customHeight="1" outlineLevel="1">
      <c r="B218" s="55" t="str">
        <f>UNTHSC1!$B$1</f>
        <v>University of North Texas Health Science Center at Fort Worth (Less PM)</v>
      </c>
      <c r="C218" s="21"/>
      <c r="D218" s="21"/>
      <c r="F218" s="64">
        <f>UNTHSC1!$F$25</f>
        <v>0</v>
      </c>
      <c r="G218" s="64">
        <f>UNTHSC1!$G$25</f>
        <v>0</v>
      </c>
      <c r="H218" s="64">
        <f>UNTHSC1!$H$25</f>
        <v>0</v>
      </c>
      <c r="I218" s="64">
        <f>UNTHSC1!$I$25</f>
        <v>0</v>
      </c>
      <c r="J218" s="64">
        <f>UNTHSC1!$J$25</f>
        <v>0</v>
      </c>
      <c r="K218" s="64">
        <f>UNTHSC1!$K$25</f>
        <v>0</v>
      </c>
      <c r="L218" s="65">
        <f>UNTHSC1!$L$25</f>
        <v>0</v>
      </c>
      <c r="N218" s="66"/>
      <c r="O218" s="67"/>
      <c r="P218" s="72"/>
      <c r="Q218" s="69"/>
      <c r="R218" s="70"/>
      <c r="S218" s="70"/>
      <c r="T218" s="70"/>
      <c r="U218" s="69"/>
      <c r="V218" s="70"/>
      <c r="W218" s="69"/>
      <c r="X218" s="62"/>
      <c r="Y218" s="67"/>
      <c r="Z218" s="69"/>
      <c r="AA218" s="19"/>
      <c r="AB218" s="24"/>
    </row>
    <row r="219" spans="1:28" ht="15.75" hidden="1" customHeight="1" outlineLevel="1">
      <c r="B219" s="612" t="str">
        <f>UHM!$B$1</f>
        <v>University of Houston Medical School (M)</v>
      </c>
      <c r="C219" s="21"/>
      <c r="D219" s="21"/>
      <c r="F219" s="64">
        <f>UHM!$F$25</f>
        <v>0</v>
      </c>
      <c r="G219" s="64">
        <f>UHM!$G$25</f>
        <v>0</v>
      </c>
      <c r="H219" s="64">
        <f>UHM!$H$25</f>
        <v>0</v>
      </c>
      <c r="I219" s="64">
        <f>UHM!$I$25</f>
        <v>0</v>
      </c>
      <c r="J219" s="64">
        <f>UHM!$J$25</f>
        <v>0</v>
      </c>
      <c r="K219" s="64">
        <f>UHM!$K$25</f>
        <v>0</v>
      </c>
      <c r="L219" s="65">
        <f>UHM!$L$25</f>
        <v>0</v>
      </c>
      <c r="N219" s="66"/>
      <c r="O219" s="67"/>
      <c r="P219" s="72"/>
      <c r="Q219" s="69"/>
      <c r="R219" s="70"/>
      <c r="S219" s="70"/>
      <c r="T219" s="70"/>
      <c r="U219" s="69"/>
      <c r="V219" s="70"/>
      <c r="W219" s="69"/>
      <c r="X219" s="62"/>
      <c r="Y219" s="67"/>
      <c r="Z219" s="69"/>
      <c r="AA219" s="19"/>
      <c r="AB219" s="24"/>
    </row>
    <row r="220" spans="1:28" ht="15.75" customHeight="1" collapsed="1">
      <c r="A220" s="387" t="s">
        <v>599</v>
      </c>
      <c r="B220" s="55" t="s">
        <v>23</v>
      </c>
      <c r="C220" s="21"/>
      <c r="D220" s="21"/>
      <c r="F220" s="64">
        <f t="shared" ref="F220:L220" si="6">SUM(F207:F219)</f>
        <v>1619755</v>
      </c>
      <c r="G220" s="64">
        <f t="shared" si="6"/>
        <v>68470</v>
      </c>
      <c r="H220" s="64">
        <f t="shared" si="6"/>
        <v>0</v>
      </c>
      <c r="I220" s="64">
        <f t="shared" si="6"/>
        <v>43641</v>
      </c>
      <c r="J220" s="64">
        <f t="shared" si="6"/>
        <v>33626</v>
      </c>
      <c r="K220" s="64">
        <f t="shared" si="6"/>
        <v>62253</v>
      </c>
      <c r="L220" s="65">
        <f t="shared" si="6"/>
        <v>1827745</v>
      </c>
      <c r="N220" s="66"/>
      <c r="O220" s="67"/>
      <c r="P220" s="68"/>
      <c r="Q220" s="69"/>
      <c r="R220" s="70"/>
      <c r="S220" s="70"/>
      <c r="T220" s="70"/>
      <c r="U220" s="69"/>
      <c r="V220" s="70"/>
      <c r="W220" s="69"/>
      <c r="X220" s="62"/>
      <c r="Y220" s="67"/>
      <c r="Z220" s="69"/>
      <c r="AA220" s="19"/>
      <c r="AB220" s="24">
        <f t="shared" si="3"/>
        <v>3655490</v>
      </c>
    </row>
    <row r="221" spans="1:28" ht="15.75" hidden="1" customHeight="1" outlineLevel="1">
      <c r="B221" s="55" t="str">
        <f>AUSM!$B$1</f>
        <v>The University of Texas at Austin Medical School (M)</v>
      </c>
      <c r="C221" s="21"/>
      <c r="D221" s="21"/>
      <c r="F221" s="64">
        <f>AUSM!$F$26</f>
        <v>0</v>
      </c>
      <c r="G221" s="64">
        <f>AUSM!$G$26</f>
        <v>0</v>
      </c>
      <c r="H221" s="64">
        <f>AUSM!$H$26</f>
        <v>0</v>
      </c>
      <c r="I221" s="64">
        <f>AUSM!$I$26</f>
        <v>0</v>
      </c>
      <c r="J221" s="64">
        <f>AUSM!$J$26</f>
        <v>0</v>
      </c>
      <c r="K221" s="64">
        <f>AUSM!$K$26</f>
        <v>0</v>
      </c>
      <c r="L221" s="65">
        <f>AUSM!$L$26</f>
        <v>0</v>
      </c>
      <c r="N221" s="66"/>
      <c r="O221" s="67"/>
      <c r="P221" s="68"/>
      <c r="Q221" s="69"/>
      <c r="R221" s="70"/>
      <c r="S221" s="70"/>
      <c r="T221" s="70"/>
      <c r="U221" s="69"/>
      <c r="V221" s="70"/>
      <c r="W221" s="69"/>
      <c r="X221" s="62"/>
      <c r="Y221" s="67"/>
      <c r="Z221" s="69"/>
      <c r="AA221" s="19"/>
      <c r="AB221" s="24"/>
    </row>
    <row r="222" spans="1:28" ht="15.75" hidden="1" customHeight="1" outlineLevel="1">
      <c r="B222" s="55" t="str">
        <f>HSH!$B$1</f>
        <v>The University of Texas Health Science Center at Houston</v>
      </c>
      <c r="C222" s="21"/>
      <c r="D222" s="21"/>
      <c r="F222" s="64">
        <f>HSH!$F$26</f>
        <v>0</v>
      </c>
      <c r="G222" s="64">
        <f>HSH!$G$26</f>
        <v>0</v>
      </c>
      <c r="H222" s="64">
        <f>HSH!$H$26</f>
        <v>0</v>
      </c>
      <c r="I222" s="64">
        <f>HSH!$I$26</f>
        <v>0</v>
      </c>
      <c r="J222" s="64">
        <f>HSH!$J$26</f>
        <v>0</v>
      </c>
      <c r="K222" s="64">
        <f>HSH!$K$26</f>
        <v>0</v>
      </c>
      <c r="L222" s="65">
        <f>HSH!$L$26</f>
        <v>0</v>
      </c>
      <c r="N222" s="66"/>
      <c r="O222" s="67"/>
      <c r="P222" s="68"/>
      <c r="Q222" s="69"/>
      <c r="R222" s="70"/>
      <c r="S222" s="70"/>
      <c r="T222" s="70"/>
      <c r="U222" s="69"/>
      <c r="V222" s="70"/>
      <c r="W222" s="69"/>
      <c r="X222" s="62"/>
      <c r="Y222" s="67"/>
      <c r="Z222" s="69"/>
      <c r="AA222" s="19"/>
      <c r="AB222" s="24"/>
    </row>
    <row r="223" spans="1:28" ht="15.75" hidden="1" customHeight="1" outlineLevel="1">
      <c r="B223" s="55" t="str">
        <f>HSSA!$B$1</f>
        <v>The University of Texas Health Science Center at San Antonio</v>
      </c>
      <c r="C223" s="21"/>
      <c r="D223" s="21"/>
      <c r="F223" s="64">
        <f>HSSA!$F$26</f>
        <v>0</v>
      </c>
      <c r="G223" s="64">
        <f>HSSA!$G$26</f>
        <v>0</v>
      </c>
      <c r="H223" s="64">
        <f>HSSA!$H$26</f>
        <v>0</v>
      </c>
      <c r="I223" s="64">
        <f>HSSA!$I$26</f>
        <v>0</v>
      </c>
      <c r="J223" s="64">
        <f>HSSA!$J$26</f>
        <v>0</v>
      </c>
      <c r="K223" s="64">
        <f>HSSA!$K$26</f>
        <v>0</v>
      </c>
      <c r="L223" s="65">
        <f>HSSA!$L$26</f>
        <v>0</v>
      </c>
      <c r="N223" s="66"/>
      <c r="O223" s="67"/>
      <c r="P223" s="68"/>
      <c r="Q223" s="69"/>
      <c r="R223" s="70"/>
      <c r="S223" s="70"/>
      <c r="T223" s="70"/>
      <c r="U223" s="69"/>
      <c r="V223" s="70"/>
      <c r="W223" s="69"/>
      <c r="X223" s="62"/>
      <c r="Y223" s="67"/>
      <c r="Z223" s="69"/>
      <c r="AA223" s="19"/>
      <c r="AB223" s="24"/>
    </row>
    <row r="224" spans="1:28" ht="15.75" hidden="1" customHeight="1" outlineLevel="1">
      <c r="B224" s="55" t="str">
        <f>MBG!$B$1</f>
        <v>The University of Texas Medical Branch at Galveston</v>
      </c>
      <c r="C224" s="21"/>
      <c r="D224" s="21"/>
      <c r="F224" s="64">
        <f>MBG!$F$26</f>
        <v>0</v>
      </c>
      <c r="G224" s="64">
        <f>MBG!$G$26</f>
        <v>0</v>
      </c>
      <c r="H224" s="64">
        <f>MBG!$H$26</f>
        <v>0</v>
      </c>
      <c r="I224" s="64">
        <f>MBG!$I$26</f>
        <v>0</v>
      </c>
      <c r="J224" s="64">
        <f>MBG!$J$26</f>
        <v>0</v>
      </c>
      <c r="K224" s="64">
        <f>MBG!$K$26</f>
        <v>0</v>
      </c>
      <c r="L224" s="65">
        <f>MBG!$L$26</f>
        <v>0</v>
      </c>
      <c r="N224" s="66"/>
      <c r="O224" s="67"/>
      <c r="P224" s="68"/>
      <c r="Q224" s="69"/>
      <c r="R224" s="70"/>
      <c r="S224" s="70"/>
      <c r="T224" s="70"/>
      <c r="U224" s="69"/>
      <c r="V224" s="70"/>
      <c r="W224" s="69"/>
      <c r="X224" s="62"/>
      <c r="Y224" s="67"/>
      <c r="Z224" s="69"/>
      <c r="AA224" s="19"/>
      <c r="AB224" s="24"/>
    </row>
    <row r="225" spans="1:28" ht="15.75" hidden="1" customHeight="1" outlineLevel="1">
      <c r="B225" s="55" t="str">
        <f>MDA!$B$1</f>
        <v>The University of Texas M.D. Anderson Cancer Center</v>
      </c>
      <c r="C225" s="21"/>
      <c r="D225" s="21"/>
      <c r="F225" s="64">
        <f>MDA!$F$26</f>
        <v>0</v>
      </c>
      <c r="G225" s="64">
        <f>MDA!$G$26</f>
        <v>0</v>
      </c>
      <c r="H225" s="64">
        <f>MDA!$H$26</f>
        <v>0</v>
      </c>
      <c r="I225" s="64">
        <f>MDA!$I$26</f>
        <v>0</v>
      </c>
      <c r="J225" s="64">
        <f>MDA!$J$26</f>
        <v>0</v>
      </c>
      <c r="K225" s="64">
        <f>MDA!$K$26</f>
        <v>0</v>
      </c>
      <c r="L225" s="65">
        <f>MDA!$L$26</f>
        <v>0</v>
      </c>
      <c r="N225" s="66"/>
      <c r="O225" s="67"/>
      <c r="P225" s="68"/>
      <c r="Q225" s="69"/>
      <c r="R225" s="70"/>
      <c r="S225" s="70"/>
      <c r="T225" s="70"/>
      <c r="U225" s="69"/>
      <c r="V225" s="70"/>
      <c r="W225" s="69"/>
      <c r="X225" s="62"/>
      <c r="Y225" s="67"/>
      <c r="Z225" s="69"/>
      <c r="AA225" s="19"/>
      <c r="AB225" s="24"/>
    </row>
    <row r="226" spans="1:28" ht="15.75" hidden="1" customHeight="1" outlineLevel="1">
      <c r="B226" s="55" t="str">
        <f>RGVM!$B$1</f>
        <v>The University of Texas Rio Grande Valley Medical School (M)</v>
      </c>
      <c r="C226" s="21"/>
      <c r="D226" s="21"/>
      <c r="F226" s="64">
        <f>RGVM!$F$26</f>
        <v>0</v>
      </c>
      <c r="G226" s="64">
        <f>RGVM!$G$26</f>
        <v>0</v>
      </c>
      <c r="H226" s="64">
        <f>RGVM!$H$26</f>
        <v>0</v>
      </c>
      <c r="I226" s="64">
        <f>RGVM!$I$26</f>
        <v>0</v>
      </c>
      <c r="J226" s="64">
        <f>RGVM!$J$26</f>
        <v>0</v>
      </c>
      <c r="K226" s="64">
        <f>RGVM!$K$26</f>
        <v>0</v>
      </c>
      <c r="L226" s="65">
        <f>RGVM!$L$26</f>
        <v>0</v>
      </c>
      <c r="N226" s="66"/>
      <c r="O226" s="67"/>
      <c r="P226" s="68"/>
      <c r="Q226" s="69"/>
      <c r="R226" s="70"/>
      <c r="S226" s="70"/>
      <c r="T226" s="70"/>
      <c r="U226" s="69"/>
      <c r="V226" s="70"/>
      <c r="W226" s="69"/>
      <c r="X226" s="62"/>
      <c r="Y226" s="67"/>
      <c r="Z226" s="69"/>
      <c r="AA226" s="19"/>
      <c r="AB226" s="24"/>
    </row>
    <row r="227" spans="1:28" ht="15.75" hidden="1" customHeight="1" outlineLevel="1">
      <c r="B227" s="55" t="str">
        <f>SWM!$B$1</f>
        <v>The University of Texas Southwestern Medical Center</v>
      </c>
      <c r="C227" s="21"/>
      <c r="D227" s="21"/>
      <c r="F227" s="64">
        <f>SWM!$F$26</f>
        <v>0</v>
      </c>
      <c r="G227" s="64">
        <f>SWM!$G$26</f>
        <v>0</v>
      </c>
      <c r="H227" s="64">
        <f>SWM!$H$26</f>
        <v>0</v>
      </c>
      <c r="I227" s="64">
        <f>SWM!$I$26</f>
        <v>0</v>
      </c>
      <c r="J227" s="64">
        <f>SWM!$J$26</f>
        <v>0</v>
      </c>
      <c r="K227" s="64">
        <f>SWM!$K$26</f>
        <v>0</v>
      </c>
      <c r="L227" s="65">
        <f>SWM!$L$26</f>
        <v>0</v>
      </c>
      <c r="N227" s="66"/>
      <c r="O227" s="67"/>
      <c r="P227" s="68"/>
      <c r="Q227" s="69"/>
      <c r="R227" s="70"/>
      <c r="S227" s="70"/>
      <c r="T227" s="70"/>
      <c r="U227" s="69"/>
      <c r="V227" s="70"/>
      <c r="W227" s="69"/>
      <c r="X227" s="62"/>
      <c r="Y227" s="67"/>
      <c r="Z227" s="69"/>
      <c r="AA227" s="19"/>
      <c r="AB227" s="24"/>
    </row>
    <row r="228" spans="1:28" ht="15.75" hidden="1" customHeight="1" outlineLevel="1">
      <c r="B228" s="55" t="str">
        <f>TAMHSC!$B$1</f>
        <v>Texas A&amp;M University System Health Science Center</v>
      </c>
      <c r="C228" s="21"/>
      <c r="D228" s="21"/>
      <c r="F228" s="64">
        <f>TAMHSC!$F$26</f>
        <v>1781</v>
      </c>
      <c r="G228" s="64">
        <f>TAMHSC!$G$26</f>
        <v>0</v>
      </c>
      <c r="H228" s="64">
        <f>TAMHSC!$H$26</f>
        <v>0</v>
      </c>
      <c r="I228" s="64">
        <f>TAMHSC!$I$26</f>
        <v>1103</v>
      </c>
      <c r="J228" s="64">
        <f>TAMHSC!$J$26</f>
        <v>0</v>
      </c>
      <c r="K228" s="64">
        <f>TAMHSC!$K$26</f>
        <v>8671</v>
      </c>
      <c r="L228" s="65">
        <f>TAMHSC!$L$26</f>
        <v>11555</v>
      </c>
      <c r="N228" s="66"/>
      <c r="O228" s="67"/>
      <c r="P228" s="68"/>
      <c r="Q228" s="69"/>
      <c r="R228" s="70"/>
      <c r="S228" s="70"/>
      <c r="T228" s="70"/>
      <c r="U228" s="69"/>
      <c r="V228" s="70"/>
      <c r="W228" s="69"/>
      <c r="X228" s="62"/>
      <c r="Y228" s="67"/>
      <c r="Z228" s="69"/>
      <c r="AA228" s="19"/>
      <c r="AB228" s="24"/>
    </row>
    <row r="229" spans="1:28" ht="15.75" hidden="1" customHeight="1" outlineLevel="1">
      <c r="B229" s="55" t="str">
        <f>THC!$B$1</f>
        <v>The University of Texas Health Science Center at Tyler</v>
      </c>
      <c r="C229" s="21"/>
      <c r="D229" s="21"/>
      <c r="F229" s="64">
        <f>THC!$F$26</f>
        <v>0</v>
      </c>
      <c r="G229" s="64">
        <f>THC!$G$26</f>
        <v>0</v>
      </c>
      <c r="H229" s="64">
        <f>THC!$H$26</f>
        <v>0</v>
      </c>
      <c r="I229" s="64">
        <f>THC!$I$26</f>
        <v>0</v>
      </c>
      <c r="J229" s="64">
        <f>THC!$J$26</f>
        <v>0</v>
      </c>
      <c r="K229" s="64">
        <f>THC!$K$26</f>
        <v>0</v>
      </c>
      <c r="L229" s="65">
        <f>THC!$L$26</f>
        <v>0</v>
      </c>
      <c r="N229" s="66"/>
      <c r="O229" s="67"/>
      <c r="P229" s="68"/>
      <c r="Q229" s="69"/>
      <c r="R229" s="70"/>
      <c r="S229" s="70"/>
      <c r="T229" s="70"/>
      <c r="U229" s="69"/>
      <c r="V229" s="70"/>
      <c r="W229" s="69"/>
      <c r="X229" s="62"/>
      <c r="Y229" s="67"/>
      <c r="Z229" s="69"/>
      <c r="AA229" s="19"/>
      <c r="AB229" s="24"/>
    </row>
    <row r="230" spans="1:28" ht="15.75" hidden="1" customHeight="1" outlineLevel="1">
      <c r="B230" s="55" t="str">
        <f>TTUHSC!$B$1</f>
        <v>Texas Tech University Health Sciences Center</v>
      </c>
      <c r="C230" s="21"/>
      <c r="D230" s="21"/>
      <c r="F230" s="64">
        <f>TTUHSC!$F$26</f>
        <v>0</v>
      </c>
      <c r="G230" s="64">
        <f>TTUHSC!$G$26</f>
        <v>0</v>
      </c>
      <c r="H230" s="64">
        <f>TTUHSC!$H$26</f>
        <v>0</v>
      </c>
      <c r="I230" s="64">
        <f>TTUHSC!$I$26</f>
        <v>0</v>
      </c>
      <c r="J230" s="64">
        <f>TTUHSC!$J$26</f>
        <v>0</v>
      </c>
      <c r="K230" s="64">
        <f>TTUHSC!$K$26</f>
        <v>0</v>
      </c>
      <c r="L230" s="65">
        <f>TTUHSC!$L$26</f>
        <v>0</v>
      </c>
      <c r="N230" s="66"/>
      <c r="O230" s="67"/>
      <c r="P230" s="68"/>
      <c r="Q230" s="69"/>
      <c r="R230" s="70"/>
      <c r="S230" s="70"/>
      <c r="T230" s="70"/>
      <c r="U230" s="69"/>
      <c r="V230" s="70"/>
      <c r="W230" s="69"/>
      <c r="X230" s="62"/>
      <c r="Y230" s="67"/>
      <c r="Z230" s="69"/>
      <c r="AA230" s="19"/>
      <c r="AB230" s="24"/>
    </row>
    <row r="231" spans="1:28" ht="15.75" hidden="1" customHeight="1" outlineLevel="1">
      <c r="B231" s="55" t="str">
        <f>TTUHSCEP!$B$1</f>
        <v>Texas Tech University Health Sciences Center at El Paso</v>
      </c>
      <c r="C231" s="21"/>
      <c r="D231" s="21"/>
      <c r="F231" s="64">
        <f>TTUHSCEP!$F$26</f>
        <v>0</v>
      </c>
      <c r="G231" s="64">
        <f>TTUHSCEP!$G$26</f>
        <v>0</v>
      </c>
      <c r="H231" s="64">
        <f>TTUHSCEP!$H$26</f>
        <v>0</v>
      </c>
      <c r="I231" s="64">
        <f>TTUHSCEP!$I$26</f>
        <v>0</v>
      </c>
      <c r="J231" s="64">
        <f>TTUHSCEP!$J$26</f>
        <v>0</v>
      </c>
      <c r="K231" s="64">
        <f>TTUHSCEP!$K$26</f>
        <v>0</v>
      </c>
      <c r="L231" s="65">
        <f>TTUHSCEP!$L$26</f>
        <v>0</v>
      </c>
      <c r="N231" s="66"/>
      <c r="O231" s="67"/>
      <c r="P231" s="68"/>
      <c r="Q231" s="69"/>
      <c r="R231" s="70"/>
      <c r="S231" s="70"/>
      <c r="T231" s="70"/>
      <c r="U231" s="69"/>
      <c r="V231" s="70"/>
      <c r="W231" s="69"/>
      <c r="X231" s="62"/>
      <c r="Y231" s="67"/>
      <c r="Z231" s="69"/>
      <c r="AA231" s="19"/>
      <c r="AB231" s="24"/>
    </row>
    <row r="232" spans="1:28" ht="15.75" hidden="1" customHeight="1" outlineLevel="1">
      <c r="B232" s="55" t="str">
        <f>UNTHSC1!$B$1</f>
        <v>University of North Texas Health Science Center at Fort Worth (Less PM)</v>
      </c>
      <c r="C232" s="21"/>
      <c r="D232" s="21"/>
      <c r="F232" s="64">
        <f>UNTHSC1!$F$26</f>
        <v>0</v>
      </c>
      <c r="G232" s="64">
        <f>UNTHSC1!$G$26</f>
        <v>0</v>
      </c>
      <c r="H232" s="64">
        <f>UNTHSC1!$H$26</f>
        <v>0</v>
      </c>
      <c r="I232" s="64">
        <f>UNTHSC1!$I$26</f>
        <v>0</v>
      </c>
      <c r="J232" s="64">
        <f>UNTHSC1!$J$26</f>
        <v>0</v>
      </c>
      <c r="K232" s="64">
        <f>UNTHSC1!$K$26</f>
        <v>0</v>
      </c>
      <c r="L232" s="65">
        <f>UNTHSC1!$L$26</f>
        <v>0</v>
      </c>
      <c r="N232" s="66"/>
      <c r="O232" s="67"/>
      <c r="P232" s="68"/>
      <c r="Q232" s="69"/>
      <c r="R232" s="70"/>
      <c r="S232" s="70"/>
      <c r="T232" s="70"/>
      <c r="U232" s="69"/>
      <c r="V232" s="70"/>
      <c r="W232" s="69"/>
      <c r="X232" s="62"/>
      <c r="Y232" s="67"/>
      <c r="Z232" s="69"/>
      <c r="AA232" s="19"/>
      <c r="AB232" s="24"/>
    </row>
    <row r="233" spans="1:28" ht="15.75" hidden="1" customHeight="1" outlineLevel="1">
      <c r="B233" s="612" t="str">
        <f>UHM!$B$1</f>
        <v>University of Houston Medical School (M)</v>
      </c>
      <c r="C233" s="21"/>
      <c r="D233" s="21"/>
      <c r="F233" s="64">
        <f>UHM!$F$26</f>
        <v>0</v>
      </c>
      <c r="G233" s="64">
        <f>UHM!$G$26</f>
        <v>0</v>
      </c>
      <c r="H233" s="64">
        <f>UHM!$H$26</f>
        <v>0</v>
      </c>
      <c r="I233" s="64">
        <f>UHM!$I$26</f>
        <v>0</v>
      </c>
      <c r="J233" s="64">
        <f>UHM!$J$26</f>
        <v>0</v>
      </c>
      <c r="K233" s="64">
        <f>UHM!$K$26</f>
        <v>0</v>
      </c>
      <c r="L233" s="65">
        <f>UHM!$L$26</f>
        <v>0</v>
      </c>
      <c r="N233" s="66"/>
      <c r="O233" s="67"/>
      <c r="P233" s="68"/>
      <c r="Q233" s="69"/>
      <c r="R233" s="70"/>
      <c r="S233" s="70"/>
      <c r="T233" s="70"/>
      <c r="U233" s="69"/>
      <c r="V233" s="70"/>
      <c r="W233" s="69"/>
      <c r="X233" s="62"/>
      <c r="Y233" s="67"/>
      <c r="Z233" s="69"/>
      <c r="AA233" s="19"/>
      <c r="AB233" s="24"/>
    </row>
    <row r="234" spans="1:28" ht="15.75" customHeight="1" collapsed="1">
      <c r="A234" s="387" t="s">
        <v>599</v>
      </c>
      <c r="B234" s="55" t="s">
        <v>24</v>
      </c>
      <c r="C234" s="21"/>
      <c r="D234" s="21"/>
      <c r="F234" s="64">
        <f t="shared" ref="F234:L234" si="7">SUM(F221:F233)</f>
        <v>1781</v>
      </c>
      <c r="G234" s="64">
        <f t="shared" si="7"/>
        <v>0</v>
      </c>
      <c r="H234" s="64">
        <f t="shared" si="7"/>
        <v>0</v>
      </c>
      <c r="I234" s="64">
        <f t="shared" si="7"/>
        <v>1103</v>
      </c>
      <c r="J234" s="64">
        <f t="shared" si="7"/>
        <v>0</v>
      </c>
      <c r="K234" s="64">
        <f t="shared" si="7"/>
        <v>8671</v>
      </c>
      <c r="L234" s="65">
        <f t="shared" si="7"/>
        <v>11555</v>
      </c>
      <c r="N234" s="66"/>
      <c r="O234" s="67"/>
      <c r="P234" s="68"/>
      <c r="Q234" s="69"/>
      <c r="R234" s="70"/>
      <c r="S234" s="70"/>
      <c r="T234" s="70"/>
      <c r="U234" s="69"/>
      <c r="V234" s="70"/>
      <c r="W234" s="69"/>
      <c r="X234" s="62"/>
      <c r="Y234" s="67"/>
      <c r="Z234" s="69"/>
      <c r="AA234" s="19"/>
      <c r="AB234" s="24">
        <f t="shared" si="3"/>
        <v>23110</v>
      </c>
    </row>
    <row r="235" spans="1:28" ht="15.75" hidden="1" customHeight="1" outlineLevel="1">
      <c r="B235" s="55" t="str">
        <f>AUSM!$B$1</f>
        <v>The University of Texas at Austin Medical School (M)</v>
      </c>
      <c r="C235" s="21"/>
      <c r="D235" s="21"/>
      <c r="F235" s="64">
        <f>AUSM!$F$27</f>
        <v>0</v>
      </c>
      <c r="G235" s="64">
        <f>AUSM!$G$27</f>
        <v>0</v>
      </c>
      <c r="H235" s="64">
        <f>AUSM!$H$27</f>
        <v>0</v>
      </c>
      <c r="I235" s="64">
        <f>AUSM!$I$27</f>
        <v>0</v>
      </c>
      <c r="J235" s="64">
        <f>AUSM!$J$27</f>
        <v>0</v>
      </c>
      <c r="K235" s="64">
        <f>AUSM!$K$27</f>
        <v>0</v>
      </c>
      <c r="L235" s="65">
        <f>AUSM!$L$27</f>
        <v>0</v>
      </c>
      <c r="N235" s="66"/>
      <c r="O235" s="67"/>
      <c r="P235" s="68"/>
      <c r="Q235" s="69"/>
      <c r="R235" s="70"/>
      <c r="S235" s="70"/>
      <c r="T235" s="70"/>
      <c r="U235" s="69"/>
      <c r="V235" s="70"/>
      <c r="W235" s="69"/>
      <c r="X235" s="62"/>
      <c r="Y235" s="67"/>
      <c r="Z235" s="69"/>
      <c r="AA235" s="19"/>
      <c r="AB235" s="24"/>
    </row>
    <row r="236" spans="1:28" ht="15.75" hidden="1" customHeight="1" outlineLevel="1">
      <c r="B236" s="55" t="str">
        <f>HSH!$B$1</f>
        <v>The University of Texas Health Science Center at Houston</v>
      </c>
      <c r="C236" s="21"/>
      <c r="D236" s="21"/>
      <c r="F236" s="64">
        <f>HSH!$F$27</f>
        <v>0</v>
      </c>
      <c r="G236" s="64">
        <f>HSH!$G$27</f>
        <v>0</v>
      </c>
      <c r="H236" s="64">
        <f>HSH!$H$27</f>
        <v>0</v>
      </c>
      <c r="I236" s="64">
        <f>HSH!$I$27</f>
        <v>0</v>
      </c>
      <c r="J236" s="64">
        <f>HSH!$J$27</f>
        <v>0</v>
      </c>
      <c r="K236" s="64">
        <f>HSH!$K$27</f>
        <v>0</v>
      </c>
      <c r="L236" s="65">
        <f>HSH!$L$27</f>
        <v>0</v>
      </c>
      <c r="N236" s="66"/>
      <c r="O236" s="67"/>
      <c r="P236" s="68"/>
      <c r="Q236" s="69"/>
      <c r="R236" s="70"/>
      <c r="S236" s="70"/>
      <c r="T236" s="70"/>
      <c r="U236" s="69"/>
      <c r="V236" s="70"/>
      <c r="W236" s="69"/>
      <c r="X236" s="62"/>
      <c r="Y236" s="67"/>
      <c r="Z236" s="69"/>
      <c r="AA236" s="19"/>
      <c r="AB236" s="24"/>
    </row>
    <row r="237" spans="1:28" ht="15.75" hidden="1" customHeight="1" outlineLevel="1">
      <c r="B237" s="55" t="str">
        <f>HSSA!$B$1</f>
        <v>The University of Texas Health Science Center at San Antonio</v>
      </c>
      <c r="C237" s="21"/>
      <c r="D237" s="21"/>
      <c r="F237" s="64">
        <f>HSSA!$F$27</f>
        <v>0</v>
      </c>
      <c r="G237" s="64">
        <f>HSSA!$G$27</f>
        <v>0</v>
      </c>
      <c r="H237" s="64">
        <f>HSSA!$H$27</f>
        <v>0</v>
      </c>
      <c r="I237" s="64">
        <f>HSSA!$I$27</f>
        <v>0</v>
      </c>
      <c r="J237" s="64">
        <f>HSSA!$J$27</f>
        <v>0</v>
      </c>
      <c r="K237" s="64">
        <f>HSSA!$K$27</f>
        <v>0</v>
      </c>
      <c r="L237" s="65">
        <f>HSSA!$L$27</f>
        <v>0</v>
      </c>
      <c r="N237" s="66"/>
      <c r="O237" s="67"/>
      <c r="P237" s="68"/>
      <c r="Q237" s="69"/>
      <c r="R237" s="70"/>
      <c r="S237" s="70"/>
      <c r="T237" s="70"/>
      <c r="U237" s="69"/>
      <c r="V237" s="70"/>
      <c r="W237" s="69"/>
      <c r="X237" s="62"/>
      <c r="Y237" s="67"/>
      <c r="Z237" s="69"/>
      <c r="AA237" s="19"/>
      <c r="AB237" s="24"/>
    </row>
    <row r="238" spans="1:28" ht="15.75" hidden="1" customHeight="1" outlineLevel="1">
      <c r="B238" s="55" t="str">
        <f>MBG!$B$1</f>
        <v>The University of Texas Medical Branch at Galveston</v>
      </c>
      <c r="C238" s="21"/>
      <c r="D238" s="21"/>
      <c r="F238" s="64">
        <f>MBG!$F$27</f>
        <v>0</v>
      </c>
      <c r="G238" s="64">
        <f>MBG!$G$27</f>
        <v>0</v>
      </c>
      <c r="H238" s="64">
        <f>MBG!$H$27</f>
        <v>0</v>
      </c>
      <c r="I238" s="64">
        <f>MBG!$I$27</f>
        <v>0</v>
      </c>
      <c r="J238" s="64">
        <f>MBG!$J$27</f>
        <v>0</v>
      </c>
      <c r="K238" s="64">
        <f>MBG!$K$27</f>
        <v>0</v>
      </c>
      <c r="L238" s="65">
        <f>MBG!$L$27</f>
        <v>0</v>
      </c>
      <c r="N238" s="66"/>
      <c r="O238" s="67"/>
      <c r="P238" s="68"/>
      <c r="Q238" s="69"/>
      <c r="R238" s="70"/>
      <c r="S238" s="70"/>
      <c r="T238" s="70"/>
      <c r="U238" s="69"/>
      <c r="V238" s="70"/>
      <c r="W238" s="69"/>
      <c r="X238" s="62"/>
      <c r="Y238" s="67"/>
      <c r="Z238" s="69"/>
      <c r="AA238" s="19"/>
      <c r="AB238" s="24"/>
    </row>
    <row r="239" spans="1:28" ht="15.75" hidden="1" customHeight="1" outlineLevel="1">
      <c r="B239" s="55" t="str">
        <f>MDA!$B$1</f>
        <v>The University of Texas M.D. Anderson Cancer Center</v>
      </c>
      <c r="C239" s="21"/>
      <c r="D239" s="21"/>
      <c r="F239" s="64">
        <f>MDA!$F$27</f>
        <v>8843044</v>
      </c>
      <c r="G239" s="64">
        <f>MDA!$G$27</f>
        <v>7824288</v>
      </c>
      <c r="H239" s="64">
        <f>MDA!$H$27</f>
        <v>949271</v>
      </c>
      <c r="I239" s="64">
        <f>MDA!$I$27</f>
        <v>1876019</v>
      </c>
      <c r="J239" s="64">
        <f>MDA!$J$27</f>
        <v>317419</v>
      </c>
      <c r="K239" s="64">
        <f>MDA!$K$27</f>
        <v>396031</v>
      </c>
      <c r="L239" s="65">
        <f>MDA!$L$27</f>
        <v>20206072</v>
      </c>
      <c r="N239" s="66"/>
      <c r="O239" s="67"/>
      <c r="P239" s="68"/>
      <c r="Q239" s="69"/>
      <c r="R239" s="70"/>
      <c r="S239" s="70"/>
      <c r="T239" s="70"/>
      <c r="U239" s="69"/>
      <c r="V239" s="70"/>
      <c r="W239" s="69"/>
      <c r="X239" s="62"/>
      <c r="Y239" s="67"/>
      <c r="Z239" s="69"/>
      <c r="AA239" s="19"/>
      <c r="AB239" s="24"/>
    </row>
    <row r="240" spans="1:28" ht="15.75" hidden="1" customHeight="1" outlineLevel="1">
      <c r="B240" s="55" t="str">
        <f>RGVM!$B$1</f>
        <v>The University of Texas Rio Grande Valley Medical School (M)</v>
      </c>
      <c r="C240" s="21"/>
      <c r="D240" s="21"/>
      <c r="F240" s="64">
        <f>RGVM!$F$27</f>
        <v>0</v>
      </c>
      <c r="G240" s="64">
        <f>RGVM!$G$27</f>
        <v>0</v>
      </c>
      <c r="H240" s="64">
        <f>RGVM!$H$27</f>
        <v>0</v>
      </c>
      <c r="I240" s="64">
        <f>RGVM!$I$27</f>
        <v>0</v>
      </c>
      <c r="J240" s="64">
        <f>RGVM!$J$27</f>
        <v>0</v>
      </c>
      <c r="K240" s="64">
        <f>RGVM!$K$27</f>
        <v>0</v>
      </c>
      <c r="L240" s="65">
        <f>RGVM!$L$27</f>
        <v>0</v>
      </c>
      <c r="N240" s="66"/>
      <c r="O240" s="67"/>
      <c r="P240" s="68"/>
      <c r="Q240" s="69"/>
      <c r="R240" s="70"/>
      <c r="S240" s="70"/>
      <c r="T240" s="70"/>
      <c r="U240" s="69"/>
      <c r="V240" s="70"/>
      <c r="W240" s="69"/>
      <c r="X240" s="62"/>
      <c r="Y240" s="67"/>
      <c r="Z240" s="69"/>
      <c r="AA240" s="19"/>
      <c r="AB240" s="24"/>
    </row>
    <row r="241" spans="1:28" ht="15.75" hidden="1" customHeight="1" outlineLevel="1">
      <c r="B241" s="55" t="str">
        <f>SWM!$B$1</f>
        <v>The University of Texas Southwestern Medical Center</v>
      </c>
      <c r="C241" s="21"/>
      <c r="D241" s="21"/>
      <c r="F241" s="64">
        <f>SWM!$F$27</f>
        <v>0</v>
      </c>
      <c r="G241" s="64">
        <f>SWM!$G$27</f>
        <v>0</v>
      </c>
      <c r="H241" s="64">
        <f>SWM!$H$27</f>
        <v>0</v>
      </c>
      <c r="I241" s="64">
        <f>SWM!$I$27</f>
        <v>0</v>
      </c>
      <c r="J241" s="64">
        <f>SWM!$J$27</f>
        <v>0</v>
      </c>
      <c r="K241" s="64">
        <f>SWM!$K$27</f>
        <v>0</v>
      </c>
      <c r="L241" s="65">
        <f>SWM!$L$27</f>
        <v>0</v>
      </c>
      <c r="N241" s="66"/>
      <c r="O241" s="67"/>
      <c r="P241" s="68"/>
      <c r="Q241" s="69"/>
      <c r="R241" s="70"/>
      <c r="S241" s="70"/>
      <c r="T241" s="70"/>
      <c r="U241" s="69"/>
      <c r="V241" s="70"/>
      <c r="W241" s="69"/>
      <c r="X241" s="62"/>
      <c r="Y241" s="67"/>
      <c r="Z241" s="69"/>
      <c r="AA241" s="19"/>
      <c r="AB241" s="24"/>
    </row>
    <row r="242" spans="1:28" ht="15.75" hidden="1" customHeight="1" outlineLevel="1">
      <c r="B242" s="55" t="str">
        <f>TAMHSC!$B$1</f>
        <v>Texas A&amp;M University System Health Science Center</v>
      </c>
      <c r="C242" s="21"/>
      <c r="D242" s="21"/>
      <c r="F242" s="64">
        <f>TAMHSC!$F$27</f>
        <v>26757</v>
      </c>
      <c r="G242" s="64">
        <f>TAMHSC!$G$27</f>
        <v>0</v>
      </c>
      <c r="H242" s="64">
        <f>TAMHSC!$H$27</f>
        <v>0</v>
      </c>
      <c r="I242" s="64">
        <f>TAMHSC!$I$27</f>
        <v>0</v>
      </c>
      <c r="J242" s="64">
        <f>TAMHSC!$J$27</f>
        <v>0</v>
      </c>
      <c r="K242" s="64">
        <f>TAMHSC!$K$27</f>
        <v>0</v>
      </c>
      <c r="L242" s="65">
        <f>TAMHSC!$L$27</f>
        <v>26757</v>
      </c>
      <c r="N242" s="66"/>
      <c r="O242" s="67"/>
      <c r="P242" s="68"/>
      <c r="Q242" s="69"/>
      <c r="R242" s="70"/>
      <c r="S242" s="70"/>
      <c r="T242" s="70"/>
      <c r="U242" s="69"/>
      <c r="V242" s="70"/>
      <c r="W242" s="69"/>
      <c r="X242" s="62"/>
      <c r="Y242" s="67"/>
      <c r="Z242" s="69"/>
      <c r="AA242" s="19"/>
      <c r="AB242" s="24"/>
    </row>
    <row r="243" spans="1:28" ht="15.75" hidden="1" customHeight="1" outlineLevel="1">
      <c r="B243" s="55" t="str">
        <f>THC!$B$1</f>
        <v>The University of Texas Health Science Center at Tyler</v>
      </c>
      <c r="C243" s="21"/>
      <c r="D243" s="21"/>
      <c r="F243" s="64">
        <f>THC!$F$27</f>
        <v>0</v>
      </c>
      <c r="G243" s="64">
        <f>THC!$G$27</f>
        <v>0</v>
      </c>
      <c r="H243" s="64">
        <f>THC!$H$27</f>
        <v>0</v>
      </c>
      <c r="I243" s="64">
        <f>THC!$I$27</f>
        <v>0</v>
      </c>
      <c r="J243" s="64">
        <f>THC!$J$27</f>
        <v>0</v>
      </c>
      <c r="K243" s="64">
        <f>THC!$K$27</f>
        <v>0</v>
      </c>
      <c r="L243" s="65">
        <f>THC!$L$27</f>
        <v>0</v>
      </c>
      <c r="N243" s="66"/>
      <c r="O243" s="67"/>
      <c r="P243" s="68"/>
      <c r="Q243" s="69"/>
      <c r="R243" s="70"/>
      <c r="S243" s="70"/>
      <c r="T243" s="70"/>
      <c r="U243" s="69"/>
      <c r="V243" s="70"/>
      <c r="W243" s="69"/>
      <c r="X243" s="62"/>
      <c r="Y243" s="67"/>
      <c r="Z243" s="69"/>
      <c r="AA243" s="19"/>
      <c r="AB243" s="24"/>
    </row>
    <row r="244" spans="1:28" ht="15.75" hidden="1" customHeight="1" outlineLevel="1">
      <c r="B244" s="55" t="str">
        <f>TTUHSC!$B$1</f>
        <v>Texas Tech University Health Sciences Center</v>
      </c>
      <c r="C244" s="21"/>
      <c r="D244" s="21"/>
      <c r="F244" s="64">
        <f>TTUHSC!$F$27</f>
        <v>0</v>
      </c>
      <c r="G244" s="64">
        <f>TTUHSC!$G$27</f>
        <v>0</v>
      </c>
      <c r="H244" s="64">
        <f>TTUHSC!$H$27</f>
        <v>0</v>
      </c>
      <c r="I244" s="64">
        <f>TTUHSC!$I$27</f>
        <v>0</v>
      </c>
      <c r="J244" s="64">
        <f>TTUHSC!$J$27</f>
        <v>0</v>
      </c>
      <c r="K244" s="64">
        <f>TTUHSC!$K$27</f>
        <v>0</v>
      </c>
      <c r="L244" s="65">
        <f>TTUHSC!$L$27</f>
        <v>0</v>
      </c>
      <c r="N244" s="66"/>
      <c r="O244" s="67"/>
      <c r="P244" s="68"/>
      <c r="Q244" s="69"/>
      <c r="R244" s="70"/>
      <c r="S244" s="70"/>
      <c r="T244" s="70"/>
      <c r="U244" s="69"/>
      <c r="V244" s="70"/>
      <c r="W244" s="69"/>
      <c r="X244" s="62"/>
      <c r="Y244" s="67"/>
      <c r="Z244" s="69"/>
      <c r="AA244" s="19"/>
      <c r="AB244" s="24"/>
    </row>
    <row r="245" spans="1:28" ht="15.75" hidden="1" customHeight="1" outlineLevel="1">
      <c r="B245" s="55" t="str">
        <f>TTUHSCEP!$B$1</f>
        <v>Texas Tech University Health Sciences Center at El Paso</v>
      </c>
      <c r="C245" s="21"/>
      <c r="D245" s="21"/>
      <c r="F245" s="64">
        <f>TTUHSCEP!$F$27</f>
        <v>0</v>
      </c>
      <c r="G245" s="64">
        <f>TTUHSCEP!$G$27</f>
        <v>0</v>
      </c>
      <c r="H245" s="64">
        <f>TTUHSCEP!$H$27</f>
        <v>0</v>
      </c>
      <c r="I245" s="64">
        <f>TTUHSCEP!$I$27</f>
        <v>0</v>
      </c>
      <c r="J245" s="64">
        <f>TTUHSCEP!$J$27</f>
        <v>0</v>
      </c>
      <c r="K245" s="64">
        <f>TTUHSCEP!$K$27</f>
        <v>0</v>
      </c>
      <c r="L245" s="65">
        <f>TTUHSCEP!$L$27</f>
        <v>0</v>
      </c>
      <c r="N245" s="66"/>
      <c r="O245" s="67"/>
      <c r="P245" s="68"/>
      <c r="Q245" s="69"/>
      <c r="R245" s="70"/>
      <c r="S245" s="70"/>
      <c r="T245" s="70"/>
      <c r="U245" s="69"/>
      <c r="V245" s="70"/>
      <c r="W245" s="69"/>
      <c r="X245" s="62"/>
      <c r="Y245" s="67"/>
      <c r="Z245" s="69"/>
      <c r="AA245" s="19"/>
      <c r="AB245" s="24"/>
    </row>
    <row r="246" spans="1:28" ht="15.75" hidden="1" customHeight="1" outlineLevel="1">
      <c r="B246" s="55" t="str">
        <f>UNTHSC1!$B$1</f>
        <v>University of North Texas Health Science Center at Fort Worth (Less PM)</v>
      </c>
      <c r="C246" s="21"/>
      <c r="D246" s="21"/>
      <c r="F246" s="64">
        <f>UNTHSC1!$F$27</f>
        <v>0</v>
      </c>
      <c r="G246" s="64">
        <f>UNTHSC1!$G$27</f>
        <v>0</v>
      </c>
      <c r="H246" s="64">
        <f>UNTHSC1!$H$27</f>
        <v>0</v>
      </c>
      <c r="I246" s="64">
        <f>UNTHSC1!$I$27</f>
        <v>0</v>
      </c>
      <c r="J246" s="64">
        <f>UNTHSC1!$J$27</f>
        <v>0</v>
      </c>
      <c r="K246" s="64">
        <f>UNTHSC1!$K$27</f>
        <v>0</v>
      </c>
      <c r="L246" s="65">
        <f>UNTHSC1!$L$27</f>
        <v>0</v>
      </c>
      <c r="N246" s="66"/>
      <c r="O246" s="67"/>
      <c r="P246" s="68"/>
      <c r="Q246" s="69"/>
      <c r="R246" s="70"/>
      <c r="S246" s="70"/>
      <c r="T246" s="70"/>
      <c r="U246" s="69"/>
      <c r="V246" s="70"/>
      <c r="W246" s="69"/>
      <c r="X246" s="62"/>
      <c r="Y246" s="67"/>
      <c r="Z246" s="69"/>
      <c r="AA246" s="19"/>
      <c r="AB246" s="24"/>
    </row>
    <row r="247" spans="1:28" ht="15.75" hidden="1" customHeight="1" outlineLevel="1">
      <c r="B247" s="612" t="str">
        <f>UHM!$B$1</f>
        <v>University of Houston Medical School (M)</v>
      </c>
      <c r="C247" s="21"/>
      <c r="D247" s="21"/>
      <c r="F247" s="64">
        <f>UHM!$F$27</f>
        <v>0</v>
      </c>
      <c r="G247" s="64">
        <f>UHM!$G$27</f>
        <v>0</v>
      </c>
      <c r="H247" s="64">
        <f>UHM!$H$27</f>
        <v>0</v>
      </c>
      <c r="I247" s="64">
        <f>UHM!$I$27</f>
        <v>0</v>
      </c>
      <c r="J247" s="64">
        <f>UHM!$J$27</f>
        <v>0</v>
      </c>
      <c r="K247" s="64">
        <f>UHM!$K$27</f>
        <v>0</v>
      </c>
      <c r="L247" s="65">
        <f>UHM!$L$27</f>
        <v>0</v>
      </c>
      <c r="N247" s="66"/>
      <c r="O247" s="67"/>
      <c r="P247" s="68"/>
      <c r="Q247" s="69"/>
      <c r="R247" s="70"/>
      <c r="S247" s="70"/>
      <c r="T247" s="70"/>
      <c r="U247" s="69"/>
      <c r="V247" s="70"/>
      <c r="W247" s="69"/>
      <c r="X247" s="62"/>
      <c r="Y247" s="67"/>
      <c r="Z247" s="69"/>
      <c r="AA247" s="19"/>
      <c r="AB247" s="24"/>
    </row>
    <row r="248" spans="1:28" ht="15.75" customHeight="1" collapsed="1">
      <c r="A248" s="387" t="s">
        <v>599</v>
      </c>
      <c r="B248" s="55" t="s">
        <v>25</v>
      </c>
      <c r="C248" s="21"/>
      <c r="D248" s="21"/>
      <c r="F248" s="64">
        <f t="shared" ref="F248:L248" si="8">SUM(F235:F247)</f>
        <v>8869801</v>
      </c>
      <c r="G248" s="64">
        <f t="shared" si="8"/>
        <v>7824288</v>
      </c>
      <c r="H248" s="64">
        <f t="shared" si="8"/>
        <v>949271</v>
      </c>
      <c r="I248" s="64">
        <f t="shared" si="8"/>
        <v>1876019</v>
      </c>
      <c r="J248" s="64">
        <f t="shared" si="8"/>
        <v>317419</v>
      </c>
      <c r="K248" s="64">
        <f t="shared" si="8"/>
        <v>396031</v>
      </c>
      <c r="L248" s="65">
        <f t="shared" si="8"/>
        <v>20232829</v>
      </c>
      <c r="N248" s="66"/>
      <c r="O248" s="73"/>
      <c r="P248" s="68"/>
      <c r="Q248" s="69"/>
      <c r="R248" s="70"/>
      <c r="S248" s="70"/>
      <c r="T248" s="70"/>
      <c r="U248" s="69"/>
      <c r="V248" s="70"/>
      <c r="W248" s="69"/>
      <c r="X248" s="62"/>
      <c r="Y248" s="67"/>
      <c r="Z248" s="69"/>
      <c r="AA248" s="19"/>
      <c r="AB248" s="24">
        <f t="shared" si="3"/>
        <v>40465658</v>
      </c>
    </row>
    <row r="249" spans="1:28" ht="15.75" hidden="1" customHeight="1" outlineLevel="1">
      <c r="B249" s="55" t="str">
        <f>AUSM!$B$1</f>
        <v>The University of Texas at Austin Medical School (M)</v>
      </c>
      <c r="C249" s="21"/>
      <c r="D249" s="21"/>
      <c r="F249" s="64">
        <f>AUSM!$F$28</f>
        <v>8385526</v>
      </c>
      <c r="G249" s="64">
        <f>AUSM!$G$28</f>
        <v>75000</v>
      </c>
      <c r="H249" s="64">
        <f>AUSM!$H$28</f>
        <v>2515534</v>
      </c>
      <c r="I249" s="64">
        <f>AUSM!$I$28</f>
        <v>13895107</v>
      </c>
      <c r="J249" s="64">
        <f>AUSM!$J$28</f>
        <v>4674662</v>
      </c>
      <c r="K249" s="64">
        <f>AUSM!$K$28</f>
        <v>5854211</v>
      </c>
      <c r="L249" s="65">
        <f>AUSM!$L$28</f>
        <v>35400040</v>
      </c>
      <c r="N249" s="66"/>
      <c r="O249" s="180">
        <f>AUSM!$O$28</f>
        <v>0</v>
      </c>
      <c r="P249" s="68"/>
      <c r="Q249" s="69"/>
      <c r="R249" s="70"/>
      <c r="S249" s="70"/>
      <c r="T249" s="70"/>
      <c r="U249" s="69"/>
      <c r="V249" s="70"/>
      <c r="W249" s="69"/>
      <c r="X249" s="62"/>
      <c r="Y249" s="67"/>
      <c r="Z249" s="69"/>
      <c r="AA249" s="19"/>
      <c r="AB249" s="24"/>
    </row>
    <row r="250" spans="1:28" ht="15.75" hidden="1" customHeight="1" outlineLevel="1">
      <c r="B250" s="55" t="str">
        <f>HSH!$B$1</f>
        <v>The University of Texas Health Science Center at Houston</v>
      </c>
      <c r="C250" s="21"/>
      <c r="D250" s="21"/>
      <c r="F250" s="64">
        <f>HSH!$F$28</f>
        <v>97390976</v>
      </c>
      <c r="G250" s="64">
        <f>HSH!$G$28</f>
        <v>21644572</v>
      </c>
      <c r="H250" s="64">
        <f>HSH!$H$28</f>
        <v>11528041</v>
      </c>
      <c r="I250" s="64">
        <f>HSH!$I$28</f>
        <v>25535526</v>
      </c>
      <c r="J250" s="64">
        <f>HSH!$J$28</f>
        <v>15675254</v>
      </c>
      <c r="K250" s="64">
        <f>HSH!$K$28</f>
        <v>30373482</v>
      </c>
      <c r="L250" s="65">
        <f>HSH!$L$28</f>
        <v>202147851</v>
      </c>
      <c r="N250" s="66"/>
      <c r="O250" s="180">
        <f>HSH!$O$28</f>
        <v>0</v>
      </c>
      <c r="P250" s="68"/>
      <c r="Q250" s="69"/>
      <c r="R250" s="70"/>
      <c r="S250" s="70"/>
      <c r="T250" s="70"/>
      <c r="U250" s="69"/>
      <c r="V250" s="70"/>
      <c r="W250" s="69"/>
      <c r="X250" s="62"/>
      <c r="Y250" s="67"/>
      <c r="Z250" s="69"/>
      <c r="AA250" s="19"/>
      <c r="AB250" s="24"/>
    </row>
    <row r="251" spans="1:28" ht="15.75" hidden="1" customHeight="1" outlineLevel="1">
      <c r="B251" s="55" t="str">
        <f>HSSA!$B$1</f>
        <v>The University of Texas Health Science Center at San Antonio</v>
      </c>
      <c r="C251" s="21"/>
      <c r="D251" s="21"/>
      <c r="F251" s="64">
        <f>HSSA!$F$28</f>
        <v>113388240</v>
      </c>
      <c r="G251" s="64">
        <f>HSSA!$G$28</f>
        <v>14526247</v>
      </c>
      <c r="H251" s="64">
        <f>HSSA!$H$28</f>
        <v>7368736</v>
      </c>
      <c r="I251" s="64">
        <f>HSSA!$I$28</f>
        <v>26921913</v>
      </c>
      <c r="J251" s="64">
        <f>HSSA!$J$28</f>
        <v>17190968</v>
      </c>
      <c r="K251" s="64">
        <f>HSSA!$K$28</f>
        <v>15819016</v>
      </c>
      <c r="L251" s="65">
        <f>HSSA!$L$28</f>
        <v>195215120</v>
      </c>
      <c r="N251" s="66"/>
      <c r="O251" s="180">
        <f>HSSA!$O$28</f>
        <v>0</v>
      </c>
      <c r="P251" s="68"/>
      <c r="Q251" s="69"/>
      <c r="R251" s="70"/>
      <c r="S251" s="70"/>
      <c r="T251" s="70"/>
      <c r="U251" s="69"/>
      <c r="V251" s="70"/>
      <c r="W251" s="69"/>
      <c r="X251" s="62"/>
      <c r="Y251" s="67"/>
      <c r="Z251" s="69"/>
      <c r="AA251" s="19"/>
      <c r="AB251" s="24"/>
    </row>
    <row r="252" spans="1:28" ht="15.75" hidden="1" customHeight="1" outlineLevel="1">
      <c r="B252" s="55" t="str">
        <f>MBG!$B$1</f>
        <v>The University of Texas Medical Branch at Galveston</v>
      </c>
      <c r="C252" s="21"/>
      <c r="D252" s="21"/>
      <c r="F252" s="64">
        <f>MBG!$F$28</f>
        <v>27575610</v>
      </c>
      <c r="G252" s="64">
        <f>MBG!$G$28</f>
        <v>306367</v>
      </c>
      <c r="H252" s="64">
        <f>MBG!$H$28</f>
        <v>3457643</v>
      </c>
      <c r="I252" s="64">
        <f>MBG!$I$28</f>
        <v>1930822</v>
      </c>
      <c r="J252" s="64">
        <f>MBG!$J$28</f>
        <v>2278650</v>
      </c>
      <c r="K252" s="64">
        <f>MBG!$K$28</f>
        <v>2602070</v>
      </c>
      <c r="L252" s="65">
        <f>MBG!$L$28</f>
        <v>38151162</v>
      </c>
      <c r="N252" s="66"/>
      <c r="O252" s="180">
        <f>MBG!$O$28</f>
        <v>0</v>
      </c>
      <c r="P252" s="68"/>
      <c r="Q252" s="69"/>
      <c r="R252" s="70"/>
      <c r="S252" s="70"/>
      <c r="T252" s="70"/>
      <c r="U252" s="69"/>
      <c r="V252" s="70"/>
      <c r="W252" s="69"/>
      <c r="X252" s="62"/>
      <c r="Y252" s="67"/>
      <c r="Z252" s="69"/>
      <c r="AA252" s="19"/>
      <c r="AB252" s="24"/>
    </row>
    <row r="253" spans="1:28" ht="15.75" hidden="1" customHeight="1" outlineLevel="1">
      <c r="B253" s="55" t="str">
        <f>MDA!$B$1</f>
        <v>The University of Texas M.D. Anderson Cancer Center</v>
      </c>
      <c r="C253" s="21"/>
      <c r="D253" s="21"/>
      <c r="F253" s="64">
        <f>MDA!$F$28</f>
        <v>93073739</v>
      </c>
      <c r="G253" s="64">
        <f>MDA!$G$28</f>
        <v>183568115</v>
      </c>
      <c r="H253" s="64">
        <f>MDA!$H$28</f>
        <v>19157765</v>
      </c>
      <c r="I253" s="64">
        <f>MDA!$I$28</f>
        <v>52988913</v>
      </c>
      <c r="J253" s="64">
        <f>MDA!$J$28</f>
        <v>162714646</v>
      </c>
      <c r="K253" s="64">
        <f>MDA!$K$28</f>
        <v>109845125</v>
      </c>
      <c r="L253" s="65">
        <f>MDA!$L$28</f>
        <v>621348303</v>
      </c>
      <c r="N253" s="66"/>
      <c r="O253" s="180">
        <f>MDA!$O$28</f>
        <v>0</v>
      </c>
      <c r="P253" s="68"/>
      <c r="Q253" s="69"/>
      <c r="R253" s="70"/>
      <c r="S253" s="70"/>
      <c r="T253" s="70"/>
      <c r="U253" s="69"/>
      <c r="V253" s="70"/>
      <c r="W253" s="69"/>
      <c r="X253" s="62"/>
      <c r="Y253" s="67"/>
      <c r="Z253" s="69"/>
      <c r="AA253" s="19"/>
      <c r="AB253" s="24"/>
    </row>
    <row r="254" spans="1:28" ht="15.75" hidden="1" customHeight="1" outlineLevel="1">
      <c r="B254" s="55" t="str">
        <f>RGVM!$B$1</f>
        <v>The University of Texas Rio Grande Valley Medical School (M)</v>
      </c>
      <c r="C254" s="21"/>
      <c r="D254" s="21"/>
      <c r="F254" s="64">
        <f>RGVM!$F$28</f>
        <v>4817356</v>
      </c>
      <c r="G254" s="64">
        <f>RGVM!$G$28</f>
        <v>4182166</v>
      </c>
      <c r="H254" s="64">
        <f>RGVM!$H$28</f>
        <v>405651</v>
      </c>
      <c r="I254" s="64">
        <f>RGVM!$I$28</f>
        <v>5315062</v>
      </c>
      <c r="J254" s="64">
        <f>RGVM!$J$28</f>
        <v>370625</v>
      </c>
      <c r="K254" s="64">
        <f>RGVM!$K$28</f>
        <v>7087780</v>
      </c>
      <c r="L254" s="65">
        <f>RGVM!$L$28</f>
        <v>22178640</v>
      </c>
      <c r="N254" s="66"/>
      <c r="O254" s="180">
        <f>RGVM!$O$28</f>
        <v>0</v>
      </c>
      <c r="P254" s="68"/>
      <c r="Q254" s="69"/>
      <c r="R254" s="70"/>
      <c r="S254" s="70"/>
      <c r="T254" s="70"/>
      <c r="U254" s="69"/>
      <c r="V254" s="70"/>
      <c r="W254" s="69"/>
      <c r="X254" s="62"/>
      <c r="Y254" s="67"/>
      <c r="Z254" s="69"/>
      <c r="AA254" s="19"/>
      <c r="AB254" s="24"/>
    </row>
    <row r="255" spans="1:28" ht="15.75" hidden="1" customHeight="1" outlineLevel="1">
      <c r="B255" s="55" t="str">
        <f>SWM!$B$1</f>
        <v>The University of Texas Southwestern Medical Center</v>
      </c>
      <c r="C255" s="21"/>
      <c r="D255" s="21"/>
      <c r="F255" s="64">
        <f>SWM!$F$28</f>
        <v>140147395</v>
      </c>
      <c r="G255" s="64">
        <f>SWM!$G$28</f>
        <v>3021527</v>
      </c>
      <c r="H255" s="64">
        <f>SWM!$H$28</f>
        <v>25857481</v>
      </c>
      <c r="I255" s="64">
        <f>SWM!$I$28</f>
        <v>23390619</v>
      </c>
      <c r="J255" s="64">
        <f>SWM!$J$28</f>
        <v>29091672</v>
      </c>
      <c r="K255" s="64">
        <f>SWM!$K$28</f>
        <v>51245064</v>
      </c>
      <c r="L255" s="65">
        <f>SWM!$L$28</f>
        <v>272753758</v>
      </c>
      <c r="N255" s="66"/>
      <c r="O255" s="180">
        <f>SWM!$O$28</f>
        <v>0</v>
      </c>
      <c r="P255" s="68"/>
      <c r="Q255" s="69"/>
      <c r="R255" s="70"/>
      <c r="S255" s="70"/>
      <c r="T255" s="70"/>
      <c r="U255" s="69"/>
      <c r="V255" s="70"/>
      <c r="W255" s="69"/>
      <c r="X255" s="62"/>
      <c r="Y255" s="67"/>
      <c r="Z255" s="69"/>
      <c r="AA255" s="19"/>
      <c r="AB255" s="24"/>
    </row>
    <row r="256" spans="1:28" ht="15.75" hidden="1" customHeight="1" outlineLevel="1">
      <c r="B256" s="55" t="str">
        <f>TAMHSC!$B$1</f>
        <v>Texas A&amp;M University System Health Science Center</v>
      </c>
      <c r="C256" s="21"/>
      <c r="D256" s="21"/>
      <c r="F256" s="64">
        <f>TAMHSC!$F$28</f>
        <v>181386654</v>
      </c>
      <c r="G256" s="64">
        <f>TAMHSC!$G$28</f>
        <v>15086148</v>
      </c>
      <c r="H256" s="64">
        <f>TAMHSC!$H$28</f>
        <v>4475230</v>
      </c>
      <c r="I256" s="64">
        <f>TAMHSC!$I$28</f>
        <v>10248932</v>
      </c>
      <c r="J256" s="64">
        <f>TAMHSC!$J$28</f>
        <v>47443318</v>
      </c>
      <c r="K256" s="64">
        <f>TAMHSC!$K$28</f>
        <v>5345234</v>
      </c>
      <c r="L256" s="65">
        <f>TAMHSC!$L$28</f>
        <v>263985516</v>
      </c>
      <c r="N256" s="66"/>
      <c r="O256" s="180">
        <f>TAMHSC!$O$28</f>
        <v>0</v>
      </c>
      <c r="P256" s="68"/>
      <c r="Q256" s="69"/>
      <c r="R256" s="70"/>
      <c r="S256" s="70"/>
      <c r="T256" s="70"/>
      <c r="U256" s="69"/>
      <c r="V256" s="70"/>
      <c r="W256" s="69"/>
      <c r="X256" s="62"/>
      <c r="Y256" s="67"/>
      <c r="Z256" s="69"/>
      <c r="AA256" s="19"/>
      <c r="AB256" s="24"/>
    </row>
    <row r="257" spans="1:28" ht="15.75" hidden="1" customHeight="1" outlineLevel="1">
      <c r="B257" s="55" t="str">
        <f>THC!$B$1</f>
        <v>The University of Texas Health Science Center at Tyler</v>
      </c>
      <c r="C257" s="21"/>
      <c r="D257" s="21"/>
      <c r="F257" s="64">
        <f>THC!$F$28</f>
        <v>6342152</v>
      </c>
      <c r="G257" s="64">
        <f>THC!$G$28</f>
        <v>1639412</v>
      </c>
      <c r="H257" s="64">
        <f>THC!$H$28</f>
        <v>2382434</v>
      </c>
      <c r="I257" s="64">
        <f>THC!$I$28</f>
        <v>5581364</v>
      </c>
      <c r="J257" s="64">
        <f>THC!$J$28</f>
        <v>251694</v>
      </c>
      <c r="K257" s="64">
        <f>THC!$K$28</f>
        <v>3677976</v>
      </c>
      <c r="L257" s="65">
        <f>THC!$L$28</f>
        <v>19875032</v>
      </c>
      <c r="N257" s="66"/>
      <c r="O257" s="180">
        <f>THC!$O$28</f>
        <v>0</v>
      </c>
      <c r="P257" s="68"/>
      <c r="Q257" s="69"/>
      <c r="R257" s="70"/>
      <c r="S257" s="70"/>
      <c r="T257" s="70"/>
      <c r="U257" s="69"/>
      <c r="V257" s="70"/>
      <c r="W257" s="69"/>
      <c r="X257" s="62"/>
      <c r="Y257" s="67"/>
      <c r="Z257" s="69"/>
      <c r="AA257" s="19"/>
      <c r="AB257" s="24"/>
    </row>
    <row r="258" spans="1:28" ht="15.75" hidden="1" customHeight="1" outlineLevel="1">
      <c r="B258" s="55" t="str">
        <f>TTUHSC!$B$1</f>
        <v>Texas Tech University Health Sciences Center</v>
      </c>
      <c r="C258" s="21"/>
      <c r="D258" s="21"/>
      <c r="F258" s="64">
        <f>TTUHSC!$F$28</f>
        <v>3499548</v>
      </c>
      <c r="G258" s="64">
        <f>TTUHSC!$G$28</f>
        <v>7338629</v>
      </c>
      <c r="H258" s="64">
        <f>TTUHSC!$H$28</f>
        <v>1874122</v>
      </c>
      <c r="I258" s="64">
        <f>TTUHSC!$I$28</f>
        <v>5630507</v>
      </c>
      <c r="J258" s="64">
        <f>TTUHSC!$J$28</f>
        <v>357015</v>
      </c>
      <c r="K258" s="64">
        <f>TTUHSC!$K$28</f>
        <v>2859260</v>
      </c>
      <c r="L258" s="65">
        <f>TTUHSC!$L$28</f>
        <v>21559081</v>
      </c>
      <c r="N258" s="66"/>
      <c r="O258" s="180">
        <f>TTUHSC!$O$28</f>
        <v>0</v>
      </c>
      <c r="P258" s="68"/>
      <c r="Q258" s="69"/>
      <c r="R258" s="70"/>
      <c r="S258" s="70"/>
      <c r="T258" s="70"/>
      <c r="U258" s="69"/>
      <c r="V258" s="70"/>
      <c r="W258" s="69"/>
      <c r="X258" s="62"/>
      <c r="Y258" s="67"/>
      <c r="Z258" s="69"/>
      <c r="AA258" s="19"/>
      <c r="AB258" s="24"/>
    </row>
    <row r="259" spans="1:28" ht="15.75" hidden="1" customHeight="1" outlineLevel="1">
      <c r="B259" s="55" t="str">
        <f>TTUHSCEP!$B$1</f>
        <v>Texas Tech University Health Sciences Center at El Paso</v>
      </c>
      <c r="C259" s="21"/>
      <c r="D259" s="21"/>
      <c r="F259" s="64">
        <f>TTUHSCEP!$F$28</f>
        <v>1109520</v>
      </c>
      <c r="G259" s="64">
        <f>TTUHSCEP!$G$28</f>
        <v>2898531</v>
      </c>
      <c r="H259" s="64">
        <f>TTUHSCEP!$H$28</f>
        <v>2421333</v>
      </c>
      <c r="I259" s="64">
        <f>TTUHSCEP!$I$28</f>
        <v>1012744</v>
      </c>
      <c r="J259" s="64">
        <f>TTUHSCEP!$J$28</f>
        <v>254392</v>
      </c>
      <c r="K259" s="64">
        <f>TTUHSCEP!$K$28</f>
        <v>95168</v>
      </c>
      <c r="L259" s="65">
        <f>TTUHSCEP!$L$28</f>
        <v>7791688</v>
      </c>
      <c r="N259" s="66"/>
      <c r="O259" s="180">
        <f>TTUHSCEP!$O$28</f>
        <v>0</v>
      </c>
      <c r="P259" s="68"/>
      <c r="Q259" s="69"/>
      <c r="R259" s="70"/>
      <c r="S259" s="70"/>
      <c r="T259" s="70"/>
      <c r="U259" s="69"/>
      <c r="V259" s="70"/>
      <c r="W259" s="69"/>
      <c r="X259" s="62"/>
      <c r="Y259" s="67"/>
      <c r="Z259" s="69"/>
      <c r="AA259" s="19"/>
      <c r="AB259" s="24"/>
    </row>
    <row r="260" spans="1:28" ht="15.75" hidden="1" customHeight="1" outlineLevel="1">
      <c r="B260" s="55" t="str">
        <f>UNTHSC1!$B$1</f>
        <v>University of North Texas Health Science Center at Fort Worth (Less PM)</v>
      </c>
      <c r="C260" s="21"/>
      <c r="D260" s="21"/>
      <c r="F260" s="64">
        <f>UNTHSC1!$F$28</f>
        <v>12091875</v>
      </c>
      <c r="G260" s="64">
        <f>UNTHSC1!$G$28</f>
        <v>3909661</v>
      </c>
      <c r="H260" s="64">
        <f>UNTHSC1!$H$28</f>
        <v>88029</v>
      </c>
      <c r="I260" s="64">
        <f>UNTHSC1!$I$28</f>
        <v>1772546</v>
      </c>
      <c r="J260" s="64">
        <f>UNTHSC1!$J$28</f>
        <v>1310848</v>
      </c>
      <c r="K260" s="64">
        <f>UNTHSC1!$K$28</f>
        <v>2116031</v>
      </c>
      <c r="L260" s="65">
        <f>UNTHSC1!$L$28</f>
        <v>21288990</v>
      </c>
      <c r="N260" s="66"/>
      <c r="O260" s="180">
        <f>UNTHSC1!$O$28</f>
        <v>0</v>
      </c>
      <c r="P260" s="68"/>
      <c r="Q260" s="69"/>
      <c r="R260" s="70"/>
      <c r="S260" s="70"/>
      <c r="T260" s="70"/>
      <c r="U260" s="69"/>
      <c r="V260" s="70"/>
      <c r="W260" s="69"/>
      <c r="X260" s="62"/>
      <c r="Y260" s="67"/>
      <c r="Z260" s="69"/>
      <c r="AA260" s="19"/>
      <c r="AB260" s="24"/>
    </row>
    <row r="261" spans="1:28" ht="15.75" hidden="1" customHeight="1" outlineLevel="1">
      <c r="B261" s="612" t="str">
        <f>UHM!$B$1</f>
        <v>University of Houston Medical School (M)</v>
      </c>
      <c r="C261" s="21"/>
      <c r="D261" s="21"/>
      <c r="F261" s="64">
        <f>UHM!$F$28</f>
        <v>98754</v>
      </c>
      <c r="G261" s="64">
        <f>UHM!$G$28</f>
        <v>109431</v>
      </c>
      <c r="H261" s="64">
        <f>UHM!$H$28</f>
        <v>0</v>
      </c>
      <c r="I261" s="64">
        <f>UHM!$I$28</f>
        <v>4156</v>
      </c>
      <c r="J261" s="64">
        <f>UHM!$J$28</f>
        <v>886</v>
      </c>
      <c r="K261" s="64">
        <f>UHM!$K$28</f>
        <v>9680</v>
      </c>
      <c r="L261" s="65">
        <f>UHM!$L$28</f>
        <v>222907</v>
      </c>
      <c r="N261" s="66"/>
      <c r="O261" s="180">
        <f>UNTHSC1!$O$28</f>
        <v>0</v>
      </c>
      <c r="P261" s="68"/>
      <c r="Q261" s="69"/>
      <c r="R261" s="70"/>
      <c r="S261" s="70"/>
      <c r="T261" s="70"/>
      <c r="U261" s="69"/>
      <c r="V261" s="70"/>
      <c r="W261" s="69"/>
      <c r="X261" s="62"/>
      <c r="Y261" s="67"/>
      <c r="Z261" s="69"/>
      <c r="AA261" s="19"/>
      <c r="AB261" s="24"/>
    </row>
    <row r="262" spans="1:28" ht="15.75" customHeight="1" collapsed="1">
      <c r="A262" s="387" t="s">
        <v>599</v>
      </c>
      <c r="B262" s="55" t="s">
        <v>26</v>
      </c>
      <c r="C262" s="21"/>
      <c r="D262" s="21"/>
      <c r="F262" s="64">
        <f t="shared" ref="F262:L262" si="9">SUM(F249:F261)</f>
        <v>689307345</v>
      </c>
      <c r="G262" s="64">
        <f t="shared" si="9"/>
        <v>258305806</v>
      </c>
      <c r="H262" s="64">
        <f t="shared" si="9"/>
        <v>81531999</v>
      </c>
      <c r="I262" s="64">
        <f t="shared" si="9"/>
        <v>174228211</v>
      </c>
      <c r="J262" s="64">
        <f t="shared" si="9"/>
        <v>281614630</v>
      </c>
      <c r="K262" s="64">
        <f t="shared" si="9"/>
        <v>236930097</v>
      </c>
      <c r="L262" s="65">
        <f t="shared" si="9"/>
        <v>1721918088</v>
      </c>
      <c r="N262" s="74"/>
      <c r="O262" s="75">
        <f>SUM(O249:O261)</f>
        <v>0</v>
      </c>
      <c r="Q262" s="69"/>
      <c r="R262" s="70"/>
      <c r="S262" s="70"/>
      <c r="T262" s="70"/>
      <c r="U262" s="69"/>
      <c r="V262" s="70"/>
      <c r="W262" s="69"/>
      <c r="X262" s="62"/>
      <c r="Y262" s="67"/>
      <c r="Z262" s="69"/>
      <c r="AA262" s="19"/>
      <c r="AB262" s="24"/>
    </row>
    <row r="263" spans="1:28" ht="15.75" hidden="1" customHeight="1" outlineLevel="1">
      <c r="B263" s="55" t="str">
        <f>AUSM!$B$1</f>
        <v>The University of Texas at Austin Medical School (M)</v>
      </c>
      <c r="C263" s="21"/>
      <c r="D263" s="21"/>
      <c r="F263" s="64">
        <f>AUSM!$F$29</f>
        <v>0</v>
      </c>
      <c r="G263" s="64">
        <f>AUSM!$G$29</f>
        <v>0</v>
      </c>
      <c r="H263" s="64">
        <f>AUSM!$H$29</f>
        <v>0</v>
      </c>
      <c r="I263" s="64">
        <f>AUSM!$I$29</f>
        <v>0</v>
      </c>
      <c r="J263" s="64">
        <f>AUSM!$J$29</f>
        <v>0</v>
      </c>
      <c r="K263" s="64">
        <f>AUSM!$K$29</f>
        <v>0</v>
      </c>
      <c r="L263" s="65">
        <f>AUSM!$L$29</f>
        <v>0</v>
      </c>
      <c r="N263" s="74"/>
      <c r="O263" s="175"/>
      <c r="Q263" s="69"/>
      <c r="R263" s="70"/>
      <c r="S263" s="70"/>
      <c r="T263" s="70"/>
      <c r="U263" s="69"/>
      <c r="V263" s="70"/>
      <c r="W263" s="69"/>
      <c r="X263" s="62"/>
      <c r="Y263" s="67"/>
      <c r="Z263" s="69"/>
      <c r="AA263" s="19"/>
      <c r="AB263" s="24"/>
    </row>
    <row r="264" spans="1:28" ht="15.75" hidden="1" customHeight="1" outlineLevel="1">
      <c r="B264" s="55" t="str">
        <f>HSH!$B$1</f>
        <v>The University of Texas Health Science Center at Houston</v>
      </c>
      <c r="C264" s="21"/>
      <c r="D264" s="21"/>
      <c r="F264" s="64">
        <f>HSH!$F$29</f>
        <v>0</v>
      </c>
      <c r="G264" s="64">
        <f>HSH!$G$29</f>
        <v>0</v>
      </c>
      <c r="H264" s="64">
        <f>HSH!$H$29</f>
        <v>0</v>
      </c>
      <c r="I264" s="64">
        <f>HSH!$I$29</f>
        <v>0</v>
      </c>
      <c r="J264" s="64">
        <f>HSH!$J$29</f>
        <v>0</v>
      </c>
      <c r="K264" s="64">
        <f>HSH!$K$29</f>
        <v>0</v>
      </c>
      <c r="L264" s="65">
        <f>HSH!$L$29</f>
        <v>0</v>
      </c>
      <c r="N264" s="74"/>
      <c r="O264" s="175"/>
      <c r="Q264" s="69"/>
      <c r="R264" s="70"/>
      <c r="S264" s="70"/>
      <c r="T264" s="70"/>
      <c r="U264" s="69"/>
      <c r="V264" s="70"/>
      <c r="W264" s="69"/>
      <c r="X264" s="62"/>
      <c r="Y264" s="67"/>
      <c r="Z264" s="69"/>
      <c r="AA264" s="19"/>
      <c r="AB264" s="24"/>
    </row>
    <row r="265" spans="1:28" ht="15.75" hidden="1" customHeight="1" outlineLevel="1">
      <c r="B265" s="55" t="str">
        <f>HSSA!$B$1</f>
        <v>The University of Texas Health Science Center at San Antonio</v>
      </c>
      <c r="C265" s="21"/>
      <c r="D265" s="21"/>
      <c r="F265" s="64">
        <f>HSSA!$F$29</f>
        <v>0</v>
      </c>
      <c r="G265" s="64">
        <f>HSSA!$G$29</f>
        <v>0</v>
      </c>
      <c r="H265" s="64">
        <f>HSSA!$H$29</f>
        <v>0</v>
      </c>
      <c r="I265" s="64">
        <f>HSSA!$I$29</f>
        <v>0</v>
      </c>
      <c r="J265" s="64">
        <f>HSSA!$J$29</f>
        <v>0</v>
      </c>
      <c r="K265" s="64">
        <f>HSSA!$K$29</f>
        <v>0</v>
      </c>
      <c r="L265" s="65">
        <f>HSSA!$L$29</f>
        <v>0</v>
      </c>
      <c r="N265" s="74"/>
      <c r="O265" s="175"/>
      <c r="Q265" s="69"/>
      <c r="R265" s="70"/>
      <c r="S265" s="70"/>
      <c r="T265" s="70"/>
      <c r="U265" s="69"/>
      <c r="V265" s="70"/>
      <c r="W265" s="69"/>
      <c r="X265" s="62"/>
      <c r="Y265" s="67"/>
      <c r="Z265" s="69"/>
      <c r="AA265" s="19"/>
      <c r="AB265" s="24"/>
    </row>
    <row r="266" spans="1:28" ht="15.75" hidden="1" customHeight="1" outlineLevel="1">
      <c r="B266" s="55" t="str">
        <f>MBG!$B$1</f>
        <v>The University of Texas Medical Branch at Galveston</v>
      </c>
      <c r="C266" s="21"/>
      <c r="D266" s="21"/>
      <c r="F266" s="64">
        <f>MBG!$F$29</f>
        <v>0</v>
      </c>
      <c r="G266" s="64">
        <f>MBG!$G$29</f>
        <v>0</v>
      </c>
      <c r="H266" s="64">
        <f>MBG!$H$29</f>
        <v>0</v>
      </c>
      <c r="I266" s="64">
        <f>MBG!$I$29</f>
        <v>0</v>
      </c>
      <c r="J266" s="64">
        <f>MBG!$J$29</f>
        <v>0</v>
      </c>
      <c r="K266" s="64">
        <f>MBG!$K$29</f>
        <v>0</v>
      </c>
      <c r="L266" s="65">
        <f>MBG!$L$29</f>
        <v>0</v>
      </c>
      <c r="N266" s="74"/>
      <c r="O266" s="175"/>
      <c r="Q266" s="69"/>
      <c r="R266" s="70"/>
      <c r="S266" s="70"/>
      <c r="T266" s="70"/>
      <c r="U266" s="69"/>
      <c r="V266" s="70"/>
      <c r="W266" s="69"/>
      <c r="X266" s="62"/>
      <c r="Y266" s="67"/>
      <c r="Z266" s="69"/>
      <c r="AA266" s="19"/>
      <c r="AB266" s="24"/>
    </row>
    <row r="267" spans="1:28" ht="15.75" hidden="1" customHeight="1" outlineLevel="1">
      <c r="B267" s="55" t="str">
        <f>MDA!$B$1</f>
        <v>The University of Texas M.D. Anderson Cancer Center</v>
      </c>
      <c r="C267" s="21"/>
      <c r="D267" s="21"/>
      <c r="F267" s="64">
        <f>MDA!$F$29</f>
        <v>8119644</v>
      </c>
      <c r="G267" s="64">
        <f>MDA!$G$29</f>
        <v>1532351</v>
      </c>
      <c r="H267" s="64">
        <f>MDA!$H$29</f>
        <v>905606</v>
      </c>
      <c r="I267" s="64">
        <f>MDA!$I$29</f>
        <v>3614429</v>
      </c>
      <c r="J267" s="64">
        <f>MDA!$J$29</f>
        <v>1622635</v>
      </c>
      <c r="K267" s="64">
        <f>MDA!$K$29</f>
        <v>562022</v>
      </c>
      <c r="L267" s="65">
        <f>MDA!$L$29</f>
        <v>16356687</v>
      </c>
      <c r="N267" s="74"/>
      <c r="O267" s="175"/>
      <c r="Q267" s="69"/>
      <c r="R267" s="70"/>
      <c r="S267" s="70"/>
      <c r="T267" s="70"/>
      <c r="U267" s="69"/>
      <c r="V267" s="70"/>
      <c r="W267" s="69"/>
      <c r="X267" s="62"/>
      <c r="Y267" s="67"/>
      <c r="Z267" s="69"/>
      <c r="AA267" s="19"/>
      <c r="AB267" s="24"/>
    </row>
    <row r="268" spans="1:28" ht="15.75" hidden="1" customHeight="1" outlineLevel="1">
      <c r="B268" s="55" t="str">
        <f>RGVM!$B$1</f>
        <v>The University of Texas Rio Grande Valley Medical School (M)</v>
      </c>
      <c r="C268" s="21"/>
      <c r="D268" s="21"/>
      <c r="F268" s="64">
        <f>RGVM!$F$29</f>
        <v>0</v>
      </c>
      <c r="G268" s="64">
        <f>RGVM!$G$29</f>
        <v>0</v>
      </c>
      <c r="H268" s="64">
        <f>RGVM!$H$29</f>
        <v>0</v>
      </c>
      <c r="I268" s="64">
        <f>RGVM!$I$29</f>
        <v>0</v>
      </c>
      <c r="J268" s="64">
        <f>RGVM!$J$29</f>
        <v>0</v>
      </c>
      <c r="K268" s="64">
        <f>RGVM!$K$29</f>
        <v>0</v>
      </c>
      <c r="L268" s="65">
        <f>RGVM!$L$29</f>
        <v>0</v>
      </c>
      <c r="N268" s="74"/>
      <c r="O268" s="175"/>
      <c r="Q268" s="69"/>
      <c r="R268" s="70"/>
      <c r="S268" s="70"/>
      <c r="T268" s="70"/>
      <c r="U268" s="69"/>
      <c r="V268" s="70"/>
      <c r="W268" s="69"/>
      <c r="X268" s="62"/>
      <c r="Y268" s="67"/>
      <c r="Z268" s="69"/>
      <c r="AA268" s="19"/>
      <c r="AB268" s="24"/>
    </row>
    <row r="269" spans="1:28" ht="15.75" hidden="1" customHeight="1" outlineLevel="1">
      <c r="B269" s="55" t="str">
        <f>SWM!$B$1</f>
        <v>The University of Texas Southwestern Medical Center</v>
      </c>
      <c r="C269" s="21"/>
      <c r="D269" s="21"/>
      <c r="F269" s="64">
        <f>SWM!$F$29</f>
        <v>0</v>
      </c>
      <c r="G269" s="64">
        <f>SWM!$G$29</f>
        <v>0</v>
      </c>
      <c r="H269" s="64">
        <f>SWM!$H$29</f>
        <v>0</v>
      </c>
      <c r="I269" s="64">
        <f>SWM!$I$29</f>
        <v>0</v>
      </c>
      <c r="J269" s="64">
        <f>SWM!$J$29</f>
        <v>0</v>
      </c>
      <c r="K269" s="64">
        <f>SWM!$K$29</f>
        <v>0</v>
      </c>
      <c r="L269" s="65">
        <f>SWM!$L$29</f>
        <v>0</v>
      </c>
      <c r="N269" s="74"/>
      <c r="O269" s="175"/>
      <c r="Q269" s="69"/>
      <c r="R269" s="70"/>
      <c r="S269" s="70"/>
      <c r="T269" s="70"/>
      <c r="U269" s="69"/>
      <c r="V269" s="70"/>
      <c r="W269" s="69"/>
      <c r="X269" s="62"/>
      <c r="Y269" s="67"/>
      <c r="Z269" s="69"/>
      <c r="AA269" s="19"/>
      <c r="AB269" s="24"/>
    </row>
    <row r="270" spans="1:28" ht="15.75" hidden="1" customHeight="1" outlineLevel="1">
      <c r="B270" s="55" t="str">
        <f>TAMHSC!$B$1</f>
        <v>Texas A&amp;M University System Health Science Center</v>
      </c>
      <c r="C270" s="21"/>
      <c r="D270" s="21"/>
      <c r="F270" s="64">
        <f>TAMHSC!$F$29</f>
        <v>0</v>
      </c>
      <c r="G270" s="64">
        <f>TAMHSC!$G$29</f>
        <v>0</v>
      </c>
      <c r="H270" s="64">
        <f>TAMHSC!$H$29</f>
        <v>0</v>
      </c>
      <c r="I270" s="64">
        <f>TAMHSC!$I$29</f>
        <v>0</v>
      </c>
      <c r="J270" s="64">
        <f>TAMHSC!$J$29</f>
        <v>0</v>
      </c>
      <c r="K270" s="64">
        <f>TAMHSC!$K$29</f>
        <v>0</v>
      </c>
      <c r="L270" s="65">
        <f>TAMHSC!$L$29</f>
        <v>0</v>
      </c>
      <c r="N270" s="74"/>
      <c r="O270" s="175"/>
      <c r="Q270" s="69"/>
      <c r="R270" s="70"/>
      <c r="S270" s="70"/>
      <c r="T270" s="70"/>
      <c r="U270" s="69"/>
      <c r="V270" s="70"/>
      <c r="W270" s="69"/>
      <c r="X270" s="62"/>
      <c r="Y270" s="67"/>
      <c r="Z270" s="69"/>
      <c r="AA270" s="19"/>
      <c r="AB270" s="24"/>
    </row>
    <row r="271" spans="1:28" ht="15.75" hidden="1" customHeight="1" outlineLevel="1">
      <c r="B271" s="55" t="str">
        <f>THC!$B$1</f>
        <v>The University of Texas Health Science Center at Tyler</v>
      </c>
      <c r="C271" s="21"/>
      <c r="D271" s="21"/>
      <c r="F271" s="64">
        <f>THC!$F$29</f>
        <v>0</v>
      </c>
      <c r="G271" s="64">
        <f>THC!$G$29</f>
        <v>0</v>
      </c>
      <c r="H271" s="64">
        <f>THC!$H$29</f>
        <v>0</v>
      </c>
      <c r="I271" s="64">
        <f>THC!$I$29</f>
        <v>0</v>
      </c>
      <c r="J271" s="64">
        <f>THC!$J$29</f>
        <v>0</v>
      </c>
      <c r="K271" s="64">
        <f>THC!$K$29</f>
        <v>0</v>
      </c>
      <c r="L271" s="65">
        <f>THC!$L$29</f>
        <v>0</v>
      </c>
      <c r="N271" s="74"/>
      <c r="O271" s="175"/>
      <c r="Q271" s="69"/>
      <c r="R271" s="70"/>
      <c r="S271" s="70"/>
      <c r="T271" s="70"/>
      <c r="U271" s="69"/>
      <c r="V271" s="70"/>
      <c r="W271" s="69"/>
      <c r="X271" s="62"/>
      <c r="Y271" s="67"/>
      <c r="Z271" s="69"/>
      <c r="AA271" s="19"/>
      <c r="AB271" s="24"/>
    </row>
    <row r="272" spans="1:28" ht="15.75" hidden="1" customHeight="1" outlineLevel="1">
      <c r="B272" s="55" t="str">
        <f>TTUHSC!$B$1</f>
        <v>Texas Tech University Health Sciences Center</v>
      </c>
      <c r="C272" s="21"/>
      <c r="D272" s="21"/>
      <c r="F272" s="64">
        <f>TTUHSC!$F$29</f>
        <v>0</v>
      </c>
      <c r="G272" s="64">
        <f>TTUHSC!$G$29</f>
        <v>0</v>
      </c>
      <c r="H272" s="64">
        <f>TTUHSC!$H$29</f>
        <v>0</v>
      </c>
      <c r="I272" s="64">
        <f>TTUHSC!$I$29</f>
        <v>0</v>
      </c>
      <c r="J272" s="64">
        <f>TTUHSC!$J$29</f>
        <v>0</v>
      </c>
      <c r="K272" s="64">
        <f>TTUHSC!$K$29</f>
        <v>0</v>
      </c>
      <c r="L272" s="65">
        <f>TTUHSC!$L$29</f>
        <v>0</v>
      </c>
      <c r="N272" s="74"/>
      <c r="O272" s="175"/>
      <c r="Q272" s="69"/>
      <c r="R272" s="70"/>
      <c r="S272" s="70"/>
      <c r="T272" s="70"/>
      <c r="U272" s="69"/>
      <c r="V272" s="70"/>
      <c r="W272" s="69"/>
      <c r="X272" s="62"/>
      <c r="Y272" s="67"/>
      <c r="Z272" s="69"/>
      <c r="AA272" s="19"/>
      <c r="AB272" s="24"/>
    </row>
    <row r="273" spans="1:28" ht="15.75" hidden="1" customHeight="1" outlineLevel="1">
      <c r="B273" s="55" t="str">
        <f>TTUHSCEP!$B$1</f>
        <v>Texas Tech University Health Sciences Center at El Paso</v>
      </c>
      <c r="C273" s="21"/>
      <c r="D273" s="21"/>
      <c r="F273" s="64">
        <f>TTUHSCEP!$F$29</f>
        <v>0</v>
      </c>
      <c r="G273" s="64">
        <f>TTUHSCEP!$G$29</f>
        <v>0</v>
      </c>
      <c r="H273" s="64">
        <f>TTUHSCEP!$H$29</f>
        <v>0</v>
      </c>
      <c r="I273" s="64">
        <f>TTUHSCEP!$I$29</f>
        <v>0</v>
      </c>
      <c r="J273" s="64">
        <f>TTUHSCEP!$J$29</f>
        <v>0</v>
      </c>
      <c r="K273" s="64">
        <f>TTUHSCEP!$K$29</f>
        <v>0</v>
      </c>
      <c r="L273" s="65">
        <f>TTUHSCEP!$L$29</f>
        <v>0</v>
      </c>
      <c r="N273" s="74"/>
      <c r="O273" s="175"/>
      <c r="Q273" s="69"/>
      <c r="R273" s="70"/>
      <c r="S273" s="70"/>
      <c r="T273" s="70"/>
      <c r="U273" s="69"/>
      <c r="V273" s="70"/>
      <c r="W273" s="69"/>
      <c r="X273" s="62"/>
      <c r="Y273" s="67"/>
      <c r="Z273" s="69"/>
      <c r="AA273" s="19"/>
      <c r="AB273" s="24"/>
    </row>
    <row r="274" spans="1:28" ht="15.75" hidden="1" customHeight="1" outlineLevel="1">
      <c r="B274" s="55" t="str">
        <f>UNTHSC1!$B$1</f>
        <v>University of North Texas Health Science Center at Fort Worth (Less PM)</v>
      </c>
      <c r="C274" s="21"/>
      <c r="D274" s="21"/>
      <c r="F274" s="64">
        <f>UNTHSC1!$F$29</f>
        <v>0</v>
      </c>
      <c r="G274" s="64">
        <f>UNTHSC1!$G$29</f>
        <v>0</v>
      </c>
      <c r="H274" s="64">
        <f>UNTHSC1!$H$29</f>
        <v>0</v>
      </c>
      <c r="I274" s="64">
        <f>UNTHSC1!$I$29</f>
        <v>0</v>
      </c>
      <c r="J274" s="64">
        <f>UNTHSC1!$J$29</f>
        <v>0</v>
      </c>
      <c r="K274" s="64">
        <f>UNTHSC1!$K$29</f>
        <v>0</v>
      </c>
      <c r="L274" s="65">
        <f>UNTHSC1!$L$29</f>
        <v>0</v>
      </c>
      <c r="N274" s="74"/>
      <c r="O274" s="175"/>
      <c r="Q274" s="69"/>
      <c r="R274" s="70"/>
      <c r="S274" s="70"/>
      <c r="T274" s="70"/>
      <c r="U274" s="69"/>
      <c r="V274" s="70"/>
      <c r="W274" s="69"/>
      <c r="X274" s="62"/>
      <c r="Y274" s="67"/>
      <c r="Z274" s="69"/>
      <c r="AA274" s="19"/>
      <c r="AB274" s="24"/>
    </row>
    <row r="275" spans="1:28" ht="15.75" hidden="1" customHeight="1" outlineLevel="1">
      <c r="B275" s="612" t="str">
        <f>UHM!$B$1</f>
        <v>University of Houston Medical School (M)</v>
      </c>
      <c r="C275" s="21"/>
      <c r="D275" s="21"/>
      <c r="F275" s="64">
        <f>UHM!$F$29</f>
        <v>0</v>
      </c>
      <c r="G275" s="64">
        <f>UHM!$G$29</f>
        <v>0</v>
      </c>
      <c r="H275" s="64">
        <f>UHM!$H$29</f>
        <v>0</v>
      </c>
      <c r="I275" s="64">
        <f>UHM!$I$29</f>
        <v>0</v>
      </c>
      <c r="J275" s="64">
        <f>UHM!$J$29</f>
        <v>0</v>
      </c>
      <c r="K275" s="64">
        <f>UHM!$K$29</f>
        <v>0</v>
      </c>
      <c r="L275" s="65">
        <f>UHM!$L$29</f>
        <v>0</v>
      </c>
      <c r="N275" s="74"/>
      <c r="O275" s="175"/>
      <c r="Q275" s="69"/>
      <c r="R275" s="70"/>
      <c r="S275" s="70"/>
      <c r="T275" s="70"/>
      <c r="U275" s="69"/>
      <c r="V275" s="70"/>
      <c r="W275" s="69"/>
      <c r="X275" s="62"/>
      <c r="Y275" s="67"/>
      <c r="Z275" s="69"/>
      <c r="AA275" s="19"/>
      <c r="AB275" s="24"/>
    </row>
    <row r="276" spans="1:28" ht="15.75" customHeight="1" collapsed="1">
      <c r="A276" s="387" t="s">
        <v>599</v>
      </c>
      <c r="B276" s="55" t="s">
        <v>27</v>
      </c>
      <c r="C276" s="21"/>
      <c r="D276" s="21"/>
      <c r="F276" s="64">
        <f t="shared" ref="F276:L276" si="10">SUM(F263:F275)</f>
        <v>8119644</v>
      </c>
      <c r="G276" s="64">
        <f t="shared" si="10"/>
        <v>1532351</v>
      </c>
      <c r="H276" s="64">
        <f t="shared" si="10"/>
        <v>905606</v>
      </c>
      <c r="I276" s="64">
        <f t="shared" si="10"/>
        <v>3614429</v>
      </c>
      <c r="J276" s="64">
        <f t="shared" si="10"/>
        <v>1622635</v>
      </c>
      <c r="K276" s="64">
        <f t="shared" si="10"/>
        <v>562022</v>
      </c>
      <c r="L276" s="65">
        <f t="shared" si="10"/>
        <v>16356687</v>
      </c>
      <c r="N276" s="66"/>
      <c r="O276" s="67"/>
      <c r="P276" s="68"/>
      <c r="Q276" s="69"/>
      <c r="R276" s="70"/>
      <c r="S276" s="70"/>
      <c r="T276" s="70"/>
      <c r="U276" s="69"/>
      <c r="V276" s="70"/>
      <c r="W276" s="69"/>
      <c r="X276" s="62"/>
      <c r="Y276" s="67"/>
      <c r="Z276" s="69"/>
      <c r="AA276" s="19"/>
      <c r="AB276" s="24"/>
    </row>
    <row r="277" spans="1:28" ht="15.75" hidden="1" customHeight="1" outlineLevel="1">
      <c r="B277" s="55" t="str">
        <f>AUSM!$B$1</f>
        <v>The University of Texas at Austin Medical School (M)</v>
      </c>
      <c r="C277" s="21"/>
      <c r="D277" s="21"/>
      <c r="F277" s="64">
        <f>AUSM!$F$30</f>
        <v>0</v>
      </c>
      <c r="G277" s="64">
        <f>AUSM!$G$30</f>
        <v>0</v>
      </c>
      <c r="H277" s="64">
        <f>AUSM!$H$30</f>
        <v>0</v>
      </c>
      <c r="I277" s="64">
        <f>AUSM!$I$30</f>
        <v>0</v>
      </c>
      <c r="J277" s="64">
        <f>AUSM!$J$30</f>
        <v>0</v>
      </c>
      <c r="K277" s="64">
        <f>AUSM!$K$30</f>
        <v>0</v>
      </c>
      <c r="L277" s="65">
        <f>AUSM!$L$30</f>
        <v>0</v>
      </c>
      <c r="N277" s="66"/>
      <c r="O277" s="67"/>
      <c r="P277" s="68"/>
      <c r="Q277" s="69"/>
      <c r="R277" s="70"/>
      <c r="S277" s="70"/>
      <c r="T277" s="70"/>
      <c r="U277" s="69"/>
      <c r="V277" s="70"/>
      <c r="W277" s="69"/>
      <c r="X277" s="62"/>
      <c r="Y277" s="67"/>
      <c r="Z277" s="69"/>
      <c r="AA277" s="19"/>
      <c r="AB277" s="24"/>
    </row>
    <row r="278" spans="1:28" ht="15.75" hidden="1" customHeight="1" outlineLevel="1">
      <c r="B278" s="55" t="str">
        <f>HSH!$B$1</f>
        <v>The University of Texas Health Science Center at Houston</v>
      </c>
      <c r="C278" s="21"/>
      <c r="D278" s="21"/>
      <c r="F278" s="64">
        <f>HSH!$F$30</f>
        <v>0</v>
      </c>
      <c r="G278" s="64">
        <f>HSH!$G$30</f>
        <v>0</v>
      </c>
      <c r="H278" s="64">
        <f>HSH!$H$30</f>
        <v>0</v>
      </c>
      <c r="I278" s="64">
        <f>HSH!$I$30</f>
        <v>0</v>
      </c>
      <c r="J278" s="64">
        <f>HSH!$J$30</f>
        <v>0</v>
      </c>
      <c r="K278" s="64">
        <f>HSH!$K$30</f>
        <v>0</v>
      </c>
      <c r="L278" s="65">
        <f>HSH!$L$30</f>
        <v>0</v>
      </c>
      <c r="N278" s="66"/>
      <c r="O278" s="67"/>
      <c r="P278" s="68"/>
      <c r="Q278" s="69"/>
      <c r="R278" s="70"/>
      <c r="S278" s="70"/>
      <c r="T278" s="70"/>
      <c r="U278" s="69"/>
      <c r="V278" s="70"/>
      <c r="W278" s="69"/>
      <c r="X278" s="62"/>
      <c r="Y278" s="67"/>
      <c r="Z278" s="69"/>
      <c r="AA278" s="19"/>
      <c r="AB278" s="24"/>
    </row>
    <row r="279" spans="1:28" ht="15.75" hidden="1" customHeight="1" outlineLevel="1">
      <c r="B279" s="55" t="str">
        <f>HSSA!$B$1</f>
        <v>The University of Texas Health Science Center at San Antonio</v>
      </c>
      <c r="C279" s="21"/>
      <c r="D279" s="21"/>
      <c r="F279" s="64">
        <f>HSSA!$F$30</f>
        <v>0</v>
      </c>
      <c r="G279" s="64">
        <f>HSSA!$G$30</f>
        <v>0</v>
      </c>
      <c r="H279" s="64">
        <f>HSSA!$H$30</f>
        <v>0</v>
      </c>
      <c r="I279" s="64">
        <f>HSSA!$I$30</f>
        <v>0</v>
      </c>
      <c r="J279" s="64">
        <f>HSSA!$J$30</f>
        <v>0</v>
      </c>
      <c r="K279" s="64">
        <f>HSSA!$K$30</f>
        <v>0</v>
      </c>
      <c r="L279" s="65">
        <f>HSSA!$L$30</f>
        <v>0</v>
      </c>
      <c r="N279" s="66"/>
      <c r="O279" s="67"/>
      <c r="P279" s="68"/>
      <c r="Q279" s="69"/>
      <c r="R279" s="70"/>
      <c r="S279" s="70"/>
      <c r="T279" s="70"/>
      <c r="U279" s="69"/>
      <c r="V279" s="70"/>
      <c r="W279" s="69"/>
      <c r="X279" s="62"/>
      <c r="Y279" s="67"/>
      <c r="Z279" s="69"/>
      <c r="AA279" s="19"/>
      <c r="AB279" s="24"/>
    </row>
    <row r="280" spans="1:28" ht="15.75" hidden="1" customHeight="1" outlineLevel="1">
      <c r="B280" s="55" t="str">
        <f>MBG!$B$1</f>
        <v>The University of Texas Medical Branch at Galveston</v>
      </c>
      <c r="C280" s="21"/>
      <c r="D280" s="21"/>
      <c r="F280" s="64">
        <f>MBG!$F$30</f>
        <v>0</v>
      </c>
      <c r="G280" s="64">
        <f>MBG!$G$30</f>
        <v>0</v>
      </c>
      <c r="H280" s="64">
        <f>MBG!$H$30</f>
        <v>0</v>
      </c>
      <c r="I280" s="64">
        <f>MBG!$I$30</f>
        <v>0</v>
      </c>
      <c r="J280" s="64">
        <f>MBG!$J$30</f>
        <v>0</v>
      </c>
      <c r="K280" s="64">
        <f>MBG!$K$30</f>
        <v>0</v>
      </c>
      <c r="L280" s="65">
        <f>MBG!$L$30</f>
        <v>0</v>
      </c>
      <c r="N280" s="66"/>
      <c r="O280" s="67"/>
      <c r="P280" s="68"/>
      <c r="Q280" s="69"/>
      <c r="R280" s="70"/>
      <c r="S280" s="70"/>
      <c r="T280" s="70"/>
      <c r="U280" s="69"/>
      <c r="V280" s="70"/>
      <c r="W280" s="69"/>
      <c r="X280" s="62"/>
      <c r="Y280" s="67"/>
      <c r="Z280" s="69"/>
      <c r="AA280" s="19"/>
      <c r="AB280" s="24"/>
    </row>
    <row r="281" spans="1:28" ht="15.75" hidden="1" customHeight="1" outlineLevel="1">
      <c r="B281" s="55" t="str">
        <f>MDA!$B$1</f>
        <v>The University of Texas M.D. Anderson Cancer Center</v>
      </c>
      <c r="C281" s="21"/>
      <c r="D281" s="21"/>
      <c r="F281" s="64">
        <f>MDA!$F$30</f>
        <v>3013046</v>
      </c>
      <c r="G281" s="64">
        <f>MDA!$G$30</f>
        <v>3065535</v>
      </c>
      <c r="H281" s="64">
        <f>MDA!$H$30</f>
        <v>1234719</v>
      </c>
      <c r="I281" s="64">
        <f>MDA!$I$30</f>
        <v>4717836</v>
      </c>
      <c r="J281" s="64">
        <f>MDA!$J$30</f>
        <v>18431</v>
      </c>
      <c r="K281" s="64">
        <f>MDA!$K$30</f>
        <v>1275794</v>
      </c>
      <c r="L281" s="65">
        <f>MDA!$L$30</f>
        <v>13325361</v>
      </c>
      <c r="N281" s="66"/>
      <c r="O281" s="67"/>
      <c r="P281" s="68"/>
      <c r="Q281" s="69"/>
      <c r="R281" s="70"/>
      <c r="S281" s="70"/>
      <c r="T281" s="70"/>
      <c r="U281" s="69"/>
      <c r="V281" s="70"/>
      <c r="W281" s="69"/>
      <c r="X281" s="62"/>
      <c r="Y281" s="67"/>
      <c r="Z281" s="69"/>
      <c r="AA281" s="19"/>
      <c r="AB281" s="24"/>
    </row>
    <row r="282" spans="1:28" ht="15.75" hidden="1" customHeight="1" outlineLevel="1">
      <c r="B282" s="55" t="str">
        <f>RGVM!$B$1</f>
        <v>The University of Texas Rio Grande Valley Medical School (M)</v>
      </c>
      <c r="C282" s="21"/>
      <c r="D282" s="21"/>
      <c r="F282" s="64">
        <f>RGVM!$F$30</f>
        <v>0</v>
      </c>
      <c r="G282" s="64">
        <f>RGVM!$G$30</f>
        <v>0</v>
      </c>
      <c r="H282" s="64">
        <f>RGVM!$H$30</f>
        <v>0</v>
      </c>
      <c r="I282" s="64">
        <f>RGVM!$I$30</f>
        <v>0</v>
      </c>
      <c r="J282" s="64">
        <f>RGVM!$J$30</f>
        <v>0</v>
      </c>
      <c r="K282" s="64">
        <f>RGVM!$K$30</f>
        <v>0</v>
      </c>
      <c r="L282" s="65">
        <f>RGVM!$L$30</f>
        <v>0</v>
      </c>
      <c r="N282" s="66"/>
      <c r="O282" s="67"/>
      <c r="P282" s="68"/>
      <c r="Q282" s="69"/>
      <c r="R282" s="70"/>
      <c r="S282" s="70"/>
      <c r="T282" s="70"/>
      <c r="U282" s="69"/>
      <c r="V282" s="70"/>
      <c r="W282" s="69"/>
      <c r="X282" s="62"/>
      <c r="Y282" s="67"/>
      <c r="Z282" s="69"/>
      <c r="AA282" s="19"/>
      <c r="AB282" s="24"/>
    </row>
    <row r="283" spans="1:28" ht="15.75" hidden="1" customHeight="1" outlineLevel="1">
      <c r="B283" s="55" t="str">
        <f>SWM!$B$1</f>
        <v>The University of Texas Southwestern Medical Center</v>
      </c>
      <c r="C283" s="21"/>
      <c r="D283" s="21"/>
      <c r="F283" s="64">
        <f>SWM!$F$30</f>
        <v>0</v>
      </c>
      <c r="G283" s="64">
        <f>SWM!$G$30</f>
        <v>0</v>
      </c>
      <c r="H283" s="64">
        <f>SWM!$H$30</f>
        <v>0</v>
      </c>
      <c r="I283" s="64">
        <f>SWM!$I$30</f>
        <v>0</v>
      </c>
      <c r="J283" s="64">
        <f>SWM!$J$30</f>
        <v>0</v>
      </c>
      <c r="K283" s="64">
        <f>SWM!$K$30</f>
        <v>0</v>
      </c>
      <c r="L283" s="65">
        <f>SWM!$L$30</f>
        <v>0</v>
      </c>
      <c r="N283" s="66"/>
      <c r="O283" s="67"/>
      <c r="P283" s="68"/>
      <c r="Q283" s="69"/>
      <c r="R283" s="70"/>
      <c r="S283" s="70"/>
      <c r="T283" s="70"/>
      <c r="U283" s="69"/>
      <c r="V283" s="70"/>
      <c r="W283" s="69"/>
      <c r="X283" s="62"/>
      <c r="Y283" s="67"/>
      <c r="Z283" s="69"/>
      <c r="AA283" s="19"/>
      <c r="AB283" s="24"/>
    </row>
    <row r="284" spans="1:28" ht="15.75" hidden="1" customHeight="1" outlineLevel="1">
      <c r="B284" s="55" t="str">
        <f>TAMHSC!$B$1</f>
        <v>Texas A&amp;M University System Health Science Center</v>
      </c>
      <c r="C284" s="21"/>
      <c r="D284" s="21"/>
      <c r="F284" s="64">
        <f>TAMHSC!$F$30</f>
        <v>954895</v>
      </c>
      <c r="G284" s="64">
        <f>TAMHSC!$G$30</f>
        <v>0</v>
      </c>
      <c r="H284" s="64">
        <f>TAMHSC!$H$30</f>
        <v>0</v>
      </c>
      <c r="I284" s="64">
        <f>TAMHSC!$I$30</f>
        <v>1411</v>
      </c>
      <c r="J284" s="64">
        <f>TAMHSC!$J$30</f>
        <v>0</v>
      </c>
      <c r="K284" s="64">
        <f>TAMHSC!$K$30</f>
        <v>0</v>
      </c>
      <c r="L284" s="65">
        <f>TAMHSC!$L$30</f>
        <v>956306</v>
      </c>
      <c r="N284" s="66"/>
      <c r="O284" s="67"/>
      <c r="P284" s="68"/>
      <c r="Q284" s="69"/>
      <c r="R284" s="70"/>
      <c r="S284" s="70"/>
      <c r="T284" s="70"/>
      <c r="U284" s="69"/>
      <c r="V284" s="70"/>
      <c r="W284" s="69"/>
      <c r="X284" s="62"/>
      <c r="Y284" s="67"/>
      <c r="Z284" s="69"/>
      <c r="AA284" s="19"/>
      <c r="AB284" s="24"/>
    </row>
    <row r="285" spans="1:28" ht="15.75" hidden="1" customHeight="1" outlineLevel="1">
      <c r="B285" s="55" t="str">
        <f>THC!$B$1</f>
        <v>The University of Texas Health Science Center at Tyler</v>
      </c>
      <c r="C285" s="21"/>
      <c r="D285" s="21"/>
      <c r="F285" s="64">
        <f>THC!$F$30</f>
        <v>0</v>
      </c>
      <c r="G285" s="64">
        <f>THC!$G$30</f>
        <v>0</v>
      </c>
      <c r="H285" s="64">
        <f>THC!$H$30</f>
        <v>0</v>
      </c>
      <c r="I285" s="64">
        <f>THC!$I$30</f>
        <v>0</v>
      </c>
      <c r="J285" s="64">
        <f>THC!$J$30</f>
        <v>0</v>
      </c>
      <c r="K285" s="64">
        <f>THC!$K$30</f>
        <v>0</v>
      </c>
      <c r="L285" s="65">
        <f>THC!$L$30</f>
        <v>0</v>
      </c>
      <c r="N285" s="66"/>
      <c r="O285" s="67"/>
      <c r="P285" s="68"/>
      <c r="Q285" s="69"/>
      <c r="R285" s="70"/>
      <c r="S285" s="70"/>
      <c r="T285" s="70"/>
      <c r="U285" s="69"/>
      <c r="V285" s="70"/>
      <c r="W285" s="69"/>
      <c r="X285" s="62"/>
      <c r="Y285" s="67"/>
      <c r="Z285" s="69"/>
      <c r="AA285" s="19"/>
      <c r="AB285" s="24"/>
    </row>
    <row r="286" spans="1:28" ht="15.75" hidden="1" customHeight="1" outlineLevel="1">
      <c r="B286" s="55" t="str">
        <f>TTUHSC!$B$1</f>
        <v>Texas Tech University Health Sciences Center</v>
      </c>
      <c r="C286" s="21"/>
      <c r="D286" s="21"/>
      <c r="F286" s="64">
        <f>TTUHSC!$F$30</f>
        <v>0</v>
      </c>
      <c r="G286" s="64">
        <f>TTUHSC!$G$30</f>
        <v>0</v>
      </c>
      <c r="H286" s="64">
        <f>TTUHSC!$H$30</f>
        <v>0</v>
      </c>
      <c r="I286" s="64">
        <f>TTUHSC!$I$30</f>
        <v>0</v>
      </c>
      <c r="J286" s="64">
        <f>TTUHSC!$J$30</f>
        <v>0</v>
      </c>
      <c r="K286" s="64">
        <f>TTUHSC!$K$30</f>
        <v>0</v>
      </c>
      <c r="L286" s="65">
        <f>TTUHSC!$L$30</f>
        <v>0</v>
      </c>
      <c r="N286" s="66"/>
      <c r="O286" s="67"/>
      <c r="P286" s="68"/>
      <c r="Q286" s="69"/>
      <c r="R286" s="70"/>
      <c r="S286" s="70"/>
      <c r="T286" s="70"/>
      <c r="U286" s="69"/>
      <c r="V286" s="70"/>
      <c r="W286" s="69"/>
      <c r="X286" s="62"/>
      <c r="Y286" s="67"/>
      <c r="Z286" s="69"/>
      <c r="AA286" s="19"/>
      <c r="AB286" s="24"/>
    </row>
    <row r="287" spans="1:28" ht="15.75" hidden="1" customHeight="1" outlineLevel="1">
      <c r="B287" s="55" t="str">
        <f>TTUHSCEP!$B$1</f>
        <v>Texas Tech University Health Sciences Center at El Paso</v>
      </c>
      <c r="C287" s="21"/>
      <c r="D287" s="21"/>
      <c r="F287" s="64">
        <f>TTUHSCEP!$F$30</f>
        <v>0</v>
      </c>
      <c r="G287" s="64">
        <f>TTUHSCEP!$G$30</f>
        <v>0</v>
      </c>
      <c r="H287" s="64">
        <f>TTUHSCEP!$H$30</f>
        <v>0</v>
      </c>
      <c r="I287" s="64">
        <f>TTUHSCEP!$I$30</f>
        <v>0</v>
      </c>
      <c r="J287" s="64">
        <f>TTUHSCEP!$J$30</f>
        <v>0</v>
      </c>
      <c r="K287" s="64">
        <f>TTUHSCEP!$K$30</f>
        <v>0</v>
      </c>
      <c r="L287" s="65">
        <f>TTUHSCEP!$L$30</f>
        <v>0</v>
      </c>
      <c r="N287" s="66"/>
      <c r="O287" s="67"/>
      <c r="P287" s="68"/>
      <c r="Q287" s="69"/>
      <c r="R287" s="70"/>
      <c r="S287" s="70"/>
      <c r="T287" s="70"/>
      <c r="U287" s="69"/>
      <c r="V287" s="70"/>
      <c r="W287" s="69"/>
      <c r="X287" s="62"/>
      <c r="Y287" s="67"/>
      <c r="Z287" s="69"/>
      <c r="AA287" s="19"/>
      <c r="AB287" s="24"/>
    </row>
    <row r="288" spans="1:28" ht="15.75" hidden="1" customHeight="1" outlineLevel="1">
      <c r="B288" s="55" t="str">
        <f>UNTHSC1!$B$1</f>
        <v>University of North Texas Health Science Center at Fort Worth (Less PM)</v>
      </c>
      <c r="C288" s="21"/>
      <c r="D288" s="21"/>
      <c r="F288" s="64">
        <f>UNTHSC1!$F$30</f>
        <v>0</v>
      </c>
      <c r="G288" s="64">
        <f>UNTHSC1!$G$30</f>
        <v>0</v>
      </c>
      <c r="H288" s="64">
        <f>UNTHSC1!$H$30</f>
        <v>0</v>
      </c>
      <c r="I288" s="64">
        <f>UNTHSC1!$I$30</f>
        <v>0</v>
      </c>
      <c r="J288" s="64">
        <f>UNTHSC1!$J$30</f>
        <v>0</v>
      </c>
      <c r="K288" s="64">
        <f>UNTHSC1!$K$30</f>
        <v>0</v>
      </c>
      <c r="L288" s="65">
        <f>UNTHSC1!$L$30</f>
        <v>0</v>
      </c>
      <c r="N288" s="66"/>
      <c r="O288" s="67"/>
      <c r="P288" s="68"/>
      <c r="Q288" s="69"/>
      <c r="R288" s="70"/>
      <c r="S288" s="70"/>
      <c r="T288" s="70"/>
      <c r="U288" s="69"/>
      <c r="V288" s="70"/>
      <c r="W288" s="69"/>
      <c r="X288" s="62"/>
      <c r="Y288" s="67"/>
      <c r="Z288" s="69"/>
      <c r="AA288" s="19"/>
      <c r="AB288" s="24"/>
    </row>
    <row r="289" spans="1:28" ht="15.75" hidden="1" customHeight="1" outlineLevel="1">
      <c r="B289" s="612" t="str">
        <f>UHM!$B$1</f>
        <v>University of Houston Medical School (M)</v>
      </c>
      <c r="C289" s="21"/>
      <c r="D289" s="21"/>
      <c r="F289" s="64">
        <f>UHM!$F$30</f>
        <v>0</v>
      </c>
      <c r="G289" s="64">
        <f>UHM!$G$30</f>
        <v>0</v>
      </c>
      <c r="H289" s="64">
        <f>UHM!$H$30</f>
        <v>0</v>
      </c>
      <c r="I289" s="64">
        <f>UHM!$I$30</f>
        <v>0</v>
      </c>
      <c r="J289" s="64">
        <f>UHM!$J$30</f>
        <v>0</v>
      </c>
      <c r="K289" s="64">
        <f>UHM!$K$30</f>
        <v>0</v>
      </c>
      <c r="L289" s="65">
        <f>UHM!$L$30</f>
        <v>0</v>
      </c>
      <c r="N289" s="66"/>
      <c r="O289" s="67"/>
      <c r="P289" s="68"/>
      <c r="Q289" s="69"/>
      <c r="R289" s="70"/>
      <c r="S289" s="70"/>
      <c r="T289" s="70"/>
      <c r="U289" s="69"/>
      <c r="V289" s="70"/>
      <c r="W289" s="69"/>
      <c r="X289" s="62"/>
      <c r="Y289" s="67"/>
      <c r="Z289" s="69"/>
      <c r="AA289" s="19"/>
      <c r="AB289" s="24"/>
    </row>
    <row r="290" spans="1:28" ht="15.75" customHeight="1" collapsed="1">
      <c r="A290" s="387" t="s">
        <v>599</v>
      </c>
      <c r="B290" s="63" t="s">
        <v>28</v>
      </c>
      <c r="C290" s="21"/>
      <c r="D290" s="21"/>
      <c r="F290" s="64">
        <f t="shared" ref="F290:L290" si="11">SUM(F277:F289)</f>
        <v>3967941</v>
      </c>
      <c r="G290" s="64">
        <f t="shared" si="11"/>
        <v>3065535</v>
      </c>
      <c r="H290" s="64">
        <f t="shared" si="11"/>
        <v>1234719</v>
      </c>
      <c r="I290" s="64">
        <f t="shared" si="11"/>
        <v>4719247</v>
      </c>
      <c r="J290" s="64">
        <f t="shared" si="11"/>
        <v>18431</v>
      </c>
      <c r="K290" s="64">
        <f t="shared" si="11"/>
        <v>1275794</v>
      </c>
      <c r="L290" s="65">
        <f t="shared" si="11"/>
        <v>14281667</v>
      </c>
      <c r="N290" s="66"/>
      <c r="O290" s="67"/>
      <c r="P290" s="68"/>
      <c r="Q290" s="69"/>
      <c r="R290" s="70"/>
      <c r="S290" s="70"/>
      <c r="T290" s="70"/>
      <c r="U290" s="69"/>
      <c r="V290" s="70"/>
      <c r="W290" s="69"/>
      <c r="X290" s="62"/>
      <c r="Y290" s="67"/>
      <c r="Z290" s="69"/>
      <c r="AA290" s="19"/>
      <c r="AB290" s="24"/>
    </row>
    <row r="291" spans="1:28" ht="15.75" hidden="1" customHeight="1" outlineLevel="1">
      <c r="B291" s="63" t="str">
        <f>AUSM!$B$1</f>
        <v>The University of Texas at Austin Medical School (M)</v>
      </c>
      <c r="C291" s="21"/>
      <c r="D291" s="21"/>
      <c r="F291" s="64">
        <f>AUSM!$F$31</f>
        <v>0</v>
      </c>
      <c r="G291" s="64">
        <f>AUSM!$G$31</f>
        <v>0</v>
      </c>
      <c r="H291" s="64">
        <f>AUSM!$H$31</f>
        <v>0</v>
      </c>
      <c r="I291" s="64">
        <f>AUSM!$I$31</f>
        <v>213709</v>
      </c>
      <c r="J291" s="64">
        <f>AUSM!$J$31</f>
        <v>0</v>
      </c>
      <c r="K291" s="64">
        <f>AUSM!$K$31</f>
        <v>49925</v>
      </c>
      <c r="L291" s="65">
        <f>AUSM!$L$31</f>
        <v>263634</v>
      </c>
      <c r="N291" s="66"/>
      <c r="O291" s="67"/>
      <c r="P291" s="68"/>
      <c r="Q291" s="69"/>
      <c r="R291" s="70"/>
      <c r="S291" s="70"/>
      <c r="T291" s="70"/>
      <c r="U291" s="69"/>
      <c r="V291" s="70"/>
      <c r="W291" s="69"/>
      <c r="X291" s="62"/>
      <c r="Y291" s="67"/>
      <c r="Z291" s="69"/>
      <c r="AA291" s="19"/>
      <c r="AB291" s="24"/>
    </row>
    <row r="292" spans="1:28" ht="15.75" hidden="1" customHeight="1" outlineLevel="1">
      <c r="B292" s="63" t="str">
        <f>HSH!$B$1</f>
        <v>The University of Texas Health Science Center at Houston</v>
      </c>
      <c r="C292" s="21"/>
      <c r="D292" s="21"/>
      <c r="F292" s="64">
        <f>HSH!$F$31</f>
        <v>0</v>
      </c>
      <c r="G292" s="64">
        <f>HSH!$G$31</f>
        <v>0</v>
      </c>
      <c r="H292" s="64">
        <f>HSH!$H$31</f>
        <v>0</v>
      </c>
      <c r="I292" s="64">
        <f>HSH!$I$31</f>
        <v>0</v>
      </c>
      <c r="J292" s="64">
        <f>HSH!$J$31</f>
        <v>0</v>
      </c>
      <c r="K292" s="64">
        <f>HSH!$K$31</f>
        <v>0</v>
      </c>
      <c r="L292" s="65">
        <f>HSH!$L$31</f>
        <v>0</v>
      </c>
      <c r="N292" s="66"/>
      <c r="O292" s="67"/>
      <c r="P292" s="68"/>
      <c r="Q292" s="69"/>
      <c r="R292" s="70"/>
      <c r="S292" s="70"/>
      <c r="T292" s="70"/>
      <c r="U292" s="69"/>
      <c r="V292" s="70"/>
      <c r="W292" s="69"/>
      <c r="X292" s="62"/>
      <c r="Y292" s="67"/>
      <c r="Z292" s="69"/>
      <c r="AA292" s="19"/>
      <c r="AB292" s="24"/>
    </row>
    <row r="293" spans="1:28" ht="15.75" hidden="1" customHeight="1" outlineLevel="1">
      <c r="B293" s="63" t="str">
        <f>HSSA!$B$1</f>
        <v>The University of Texas Health Science Center at San Antonio</v>
      </c>
      <c r="C293" s="21"/>
      <c r="D293" s="21"/>
      <c r="F293" s="64">
        <f>HSSA!$F$31</f>
        <v>0</v>
      </c>
      <c r="G293" s="64">
        <f>HSSA!$G$31</f>
        <v>0</v>
      </c>
      <c r="H293" s="64">
        <f>HSSA!$H$31</f>
        <v>0</v>
      </c>
      <c r="I293" s="64">
        <f>HSSA!$I$31</f>
        <v>0</v>
      </c>
      <c r="J293" s="64">
        <f>HSSA!$J$31</f>
        <v>0</v>
      </c>
      <c r="K293" s="64">
        <f>HSSA!$K$31</f>
        <v>0</v>
      </c>
      <c r="L293" s="65">
        <f>HSSA!$L$31</f>
        <v>0</v>
      </c>
      <c r="N293" s="66"/>
      <c r="O293" s="67"/>
      <c r="P293" s="68"/>
      <c r="Q293" s="69"/>
      <c r="R293" s="70"/>
      <c r="S293" s="70"/>
      <c r="T293" s="70"/>
      <c r="U293" s="69"/>
      <c r="V293" s="70"/>
      <c r="W293" s="69"/>
      <c r="X293" s="62"/>
      <c r="Y293" s="67"/>
      <c r="Z293" s="69"/>
      <c r="AA293" s="19"/>
      <c r="AB293" s="24"/>
    </row>
    <row r="294" spans="1:28" ht="15.75" hidden="1" customHeight="1" outlineLevel="1">
      <c r="B294" s="63" t="str">
        <f>MBG!$B$1</f>
        <v>The University of Texas Medical Branch at Galveston</v>
      </c>
      <c r="C294" s="21"/>
      <c r="D294" s="21"/>
      <c r="F294" s="64">
        <f>MBG!$F$31</f>
        <v>0</v>
      </c>
      <c r="G294" s="64">
        <f>MBG!$G$31</f>
        <v>0</v>
      </c>
      <c r="H294" s="64">
        <f>MBG!$H$31</f>
        <v>0</v>
      </c>
      <c r="I294" s="64">
        <f>MBG!$I$31</f>
        <v>0</v>
      </c>
      <c r="J294" s="64">
        <f>MBG!$J$31</f>
        <v>0</v>
      </c>
      <c r="K294" s="64">
        <f>MBG!$K$31</f>
        <v>0</v>
      </c>
      <c r="L294" s="65">
        <f>MBG!$L$31</f>
        <v>0</v>
      </c>
      <c r="N294" s="66"/>
      <c r="O294" s="67"/>
      <c r="P294" s="68"/>
      <c r="Q294" s="69"/>
      <c r="R294" s="70"/>
      <c r="S294" s="70"/>
      <c r="T294" s="70"/>
      <c r="U294" s="69"/>
      <c r="V294" s="70"/>
      <c r="W294" s="69"/>
      <c r="X294" s="62"/>
      <c r="Y294" s="67"/>
      <c r="Z294" s="69"/>
      <c r="AA294" s="19"/>
      <c r="AB294" s="24"/>
    </row>
    <row r="295" spans="1:28" ht="15.75" hidden="1" customHeight="1" outlineLevel="1">
      <c r="B295" s="63" t="str">
        <f>MDA!$B$1</f>
        <v>The University of Texas M.D. Anderson Cancer Center</v>
      </c>
      <c r="C295" s="21"/>
      <c r="D295" s="21"/>
      <c r="F295" s="64">
        <f>MDA!$F$31</f>
        <v>2969748</v>
      </c>
      <c r="G295" s="64">
        <f>MDA!$G$31</f>
        <v>3413151</v>
      </c>
      <c r="H295" s="64">
        <f>MDA!$H$31</f>
        <v>1418730</v>
      </c>
      <c r="I295" s="64">
        <f>MDA!$I$31</f>
        <v>1680669</v>
      </c>
      <c r="J295" s="64">
        <f>MDA!$J$31</f>
        <v>137889</v>
      </c>
      <c r="K295" s="64">
        <f>MDA!$K$31</f>
        <v>1713611</v>
      </c>
      <c r="L295" s="65">
        <f>MDA!$L$31</f>
        <v>11333798</v>
      </c>
      <c r="N295" s="66"/>
      <c r="O295" s="67"/>
      <c r="P295" s="68"/>
      <c r="Q295" s="69"/>
      <c r="R295" s="70"/>
      <c r="S295" s="70"/>
      <c r="T295" s="70"/>
      <c r="U295" s="69"/>
      <c r="V295" s="70"/>
      <c r="W295" s="69"/>
      <c r="X295" s="62"/>
      <c r="Y295" s="67"/>
      <c r="Z295" s="69"/>
      <c r="AA295" s="19"/>
      <c r="AB295" s="24"/>
    </row>
    <row r="296" spans="1:28" ht="15.75" hidden="1" customHeight="1" outlineLevel="1">
      <c r="B296" s="63" t="str">
        <f>RGVM!$B$1</f>
        <v>The University of Texas Rio Grande Valley Medical School (M)</v>
      </c>
      <c r="C296" s="21"/>
      <c r="D296" s="21"/>
      <c r="F296" s="64">
        <f>RGVM!$F$31</f>
        <v>0</v>
      </c>
      <c r="G296" s="64">
        <f>RGVM!$G$31</f>
        <v>0</v>
      </c>
      <c r="H296" s="64">
        <f>RGVM!$H$31</f>
        <v>0</v>
      </c>
      <c r="I296" s="64">
        <f>RGVM!$I$31</f>
        <v>0</v>
      </c>
      <c r="J296" s="64">
        <f>RGVM!$J$31</f>
        <v>0</v>
      </c>
      <c r="K296" s="64">
        <f>RGVM!$K$31</f>
        <v>0</v>
      </c>
      <c r="L296" s="65">
        <f>RGVM!$L$31</f>
        <v>0</v>
      </c>
      <c r="N296" s="66"/>
      <c r="O296" s="67"/>
      <c r="P296" s="68"/>
      <c r="Q296" s="69"/>
      <c r="R296" s="70"/>
      <c r="S296" s="70"/>
      <c r="T296" s="70"/>
      <c r="U296" s="69"/>
      <c r="V296" s="70"/>
      <c r="W296" s="69"/>
      <c r="X296" s="62"/>
      <c r="Y296" s="67"/>
      <c r="Z296" s="69"/>
      <c r="AA296" s="19"/>
      <c r="AB296" s="24"/>
    </row>
    <row r="297" spans="1:28" ht="15.75" hidden="1" customHeight="1" outlineLevel="1">
      <c r="B297" s="63" t="str">
        <f>SWM!$B$1</f>
        <v>The University of Texas Southwestern Medical Center</v>
      </c>
      <c r="C297" s="21"/>
      <c r="D297" s="21"/>
      <c r="F297" s="64">
        <f>SWM!$F$31</f>
        <v>0</v>
      </c>
      <c r="G297" s="64">
        <f>SWM!$G$31</f>
        <v>0</v>
      </c>
      <c r="H297" s="64">
        <f>SWM!$H$31</f>
        <v>0</v>
      </c>
      <c r="I297" s="64">
        <f>SWM!$I$31</f>
        <v>0</v>
      </c>
      <c r="J297" s="64">
        <f>SWM!$J$31</f>
        <v>0</v>
      </c>
      <c r="K297" s="64">
        <f>SWM!$K$31</f>
        <v>0</v>
      </c>
      <c r="L297" s="65">
        <f>SWM!$L$31</f>
        <v>0</v>
      </c>
      <c r="N297" s="66"/>
      <c r="O297" s="67"/>
      <c r="P297" s="68"/>
      <c r="Q297" s="69"/>
      <c r="R297" s="70"/>
      <c r="S297" s="70"/>
      <c r="T297" s="70"/>
      <c r="U297" s="69"/>
      <c r="V297" s="70"/>
      <c r="W297" s="69"/>
      <c r="X297" s="62"/>
      <c r="Y297" s="67"/>
      <c r="Z297" s="69"/>
      <c r="AA297" s="19"/>
      <c r="AB297" s="24"/>
    </row>
    <row r="298" spans="1:28" ht="15.75" hidden="1" customHeight="1" outlineLevel="1">
      <c r="B298" s="63" t="str">
        <f>TAMHSC!$B$1</f>
        <v>Texas A&amp;M University System Health Science Center</v>
      </c>
      <c r="C298" s="21"/>
      <c r="D298" s="21"/>
      <c r="F298" s="64">
        <f>TAMHSC!$F$31</f>
        <v>815525</v>
      </c>
      <c r="G298" s="64">
        <f>TAMHSC!$G$31</f>
        <v>3346</v>
      </c>
      <c r="H298" s="64">
        <f>TAMHSC!$H$31</f>
        <v>34724</v>
      </c>
      <c r="I298" s="64">
        <f>TAMHSC!$I$31</f>
        <v>24608</v>
      </c>
      <c r="J298" s="64">
        <f>TAMHSC!$J$31</f>
        <v>59829</v>
      </c>
      <c r="K298" s="64">
        <f>TAMHSC!$K$31</f>
        <v>137038</v>
      </c>
      <c r="L298" s="65">
        <f>TAMHSC!$L$31</f>
        <v>1075070</v>
      </c>
      <c r="N298" s="66"/>
      <c r="O298" s="67"/>
      <c r="P298" s="68"/>
      <c r="Q298" s="69"/>
      <c r="R298" s="70"/>
      <c r="S298" s="70"/>
      <c r="T298" s="70"/>
      <c r="U298" s="69"/>
      <c r="V298" s="70"/>
      <c r="W298" s="69"/>
      <c r="X298" s="62"/>
      <c r="Y298" s="67"/>
      <c r="Z298" s="69"/>
      <c r="AA298" s="19"/>
      <c r="AB298" s="24"/>
    </row>
    <row r="299" spans="1:28" ht="15.75" hidden="1" customHeight="1" outlineLevel="1">
      <c r="B299" s="63" t="str">
        <f>THC!$B$1</f>
        <v>The University of Texas Health Science Center at Tyler</v>
      </c>
      <c r="C299" s="21"/>
      <c r="D299" s="21"/>
      <c r="F299" s="64">
        <f>THC!$F$31</f>
        <v>0</v>
      </c>
      <c r="G299" s="64">
        <f>THC!$G$31</f>
        <v>0</v>
      </c>
      <c r="H299" s="64">
        <f>THC!$H$31</f>
        <v>0</v>
      </c>
      <c r="I299" s="64">
        <f>THC!$I$31</f>
        <v>0</v>
      </c>
      <c r="J299" s="64">
        <f>THC!$J$31</f>
        <v>0</v>
      </c>
      <c r="K299" s="64">
        <f>THC!$K$31</f>
        <v>0</v>
      </c>
      <c r="L299" s="65">
        <f>THC!$L$31</f>
        <v>0</v>
      </c>
      <c r="N299" s="66"/>
      <c r="O299" s="67"/>
      <c r="P299" s="68"/>
      <c r="Q299" s="69"/>
      <c r="R299" s="70"/>
      <c r="S299" s="70"/>
      <c r="T299" s="70"/>
      <c r="U299" s="69"/>
      <c r="V299" s="70"/>
      <c r="W299" s="69"/>
      <c r="X299" s="62"/>
      <c r="Y299" s="67"/>
      <c r="Z299" s="69"/>
      <c r="AA299" s="19"/>
      <c r="AB299" s="24"/>
    </row>
    <row r="300" spans="1:28" ht="15.75" hidden="1" customHeight="1" outlineLevel="1">
      <c r="B300" s="63" t="str">
        <f>TTUHSC!$B$1</f>
        <v>Texas Tech University Health Sciences Center</v>
      </c>
      <c r="C300" s="21"/>
      <c r="D300" s="21"/>
      <c r="F300" s="64">
        <f>TTUHSC!$F$31</f>
        <v>0</v>
      </c>
      <c r="G300" s="64">
        <f>TTUHSC!$G$31</f>
        <v>0</v>
      </c>
      <c r="H300" s="64">
        <f>TTUHSC!$H$31</f>
        <v>0</v>
      </c>
      <c r="I300" s="64">
        <f>TTUHSC!$I$31</f>
        <v>0</v>
      </c>
      <c r="J300" s="64">
        <f>TTUHSC!$J$31</f>
        <v>0</v>
      </c>
      <c r="K300" s="64">
        <f>TTUHSC!$K$31</f>
        <v>0</v>
      </c>
      <c r="L300" s="65">
        <f>TTUHSC!$L$31</f>
        <v>0</v>
      </c>
      <c r="N300" s="66"/>
      <c r="O300" s="67"/>
      <c r="P300" s="68"/>
      <c r="Q300" s="69"/>
      <c r="R300" s="70"/>
      <c r="S300" s="70"/>
      <c r="T300" s="70"/>
      <c r="U300" s="69"/>
      <c r="V300" s="70"/>
      <c r="W300" s="69"/>
      <c r="X300" s="62"/>
      <c r="Y300" s="67"/>
      <c r="Z300" s="69"/>
      <c r="AA300" s="19"/>
      <c r="AB300" s="24"/>
    </row>
    <row r="301" spans="1:28" ht="15.75" hidden="1" customHeight="1" outlineLevel="1">
      <c r="B301" s="63" t="str">
        <f>TTUHSCEP!$B$1</f>
        <v>Texas Tech University Health Sciences Center at El Paso</v>
      </c>
      <c r="C301" s="21"/>
      <c r="D301" s="21"/>
      <c r="F301" s="64">
        <f>TTUHSCEP!$F$31</f>
        <v>0</v>
      </c>
      <c r="G301" s="64">
        <f>TTUHSCEP!$G$31</f>
        <v>0</v>
      </c>
      <c r="H301" s="64">
        <f>TTUHSCEP!$H$31</f>
        <v>0</v>
      </c>
      <c r="I301" s="64">
        <f>TTUHSCEP!$I$31</f>
        <v>0</v>
      </c>
      <c r="J301" s="64">
        <f>TTUHSCEP!$J$31</f>
        <v>0</v>
      </c>
      <c r="K301" s="64">
        <f>TTUHSCEP!$K$31</f>
        <v>0</v>
      </c>
      <c r="L301" s="65">
        <f>TTUHSCEP!$L$31</f>
        <v>0</v>
      </c>
      <c r="N301" s="66"/>
      <c r="O301" s="67"/>
      <c r="P301" s="68"/>
      <c r="Q301" s="69"/>
      <c r="R301" s="70"/>
      <c r="S301" s="70"/>
      <c r="T301" s="70"/>
      <c r="U301" s="69"/>
      <c r="V301" s="70"/>
      <c r="W301" s="69"/>
      <c r="X301" s="62"/>
      <c r="Y301" s="67"/>
      <c r="Z301" s="69"/>
      <c r="AA301" s="19"/>
      <c r="AB301" s="24"/>
    </row>
    <row r="302" spans="1:28" ht="15.75" hidden="1" customHeight="1" outlineLevel="1">
      <c r="B302" s="63" t="str">
        <f>UNTHSC1!$B$1</f>
        <v>University of North Texas Health Science Center at Fort Worth (Less PM)</v>
      </c>
      <c r="C302" s="21"/>
      <c r="D302" s="21"/>
      <c r="F302" s="64">
        <f>UNTHSC1!$F$31</f>
        <v>0</v>
      </c>
      <c r="G302" s="64">
        <f>UNTHSC1!$G$31</f>
        <v>0</v>
      </c>
      <c r="H302" s="64">
        <f>UNTHSC1!$H$31</f>
        <v>0</v>
      </c>
      <c r="I302" s="64">
        <f>UNTHSC1!$I$31</f>
        <v>0</v>
      </c>
      <c r="J302" s="64">
        <f>UNTHSC1!$J$31</f>
        <v>0</v>
      </c>
      <c r="K302" s="64">
        <f>UNTHSC1!$K$31</f>
        <v>0</v>
      </c>
      <c r="L302" s="65">
        <f>UNTHSC1!$L$31</f>
        <v>0</v>
      </c>
      <c r="N302" s="66"/>
      <c r="O302" s="67"/>
      <c r="P302" s="68"/>
      <c r="Q302" s="69"/>
      <c r="R302" s="70"/>
      <c r="S302" s="70"/>
      <c r="T302" s="70"/>
      <c r="U302" s="69"/>
      <c r="V302" s="70"/>
      <c r="W302" s="69"/>
      <c r="X302" s="62"/>
      <c r="Y302" s="67"/>
      <c r="Z302" s="69"/>
      <c r="AA302" s="19"/>
      <c r="AB302" s="24"/>
    </row>
    <row r="303" spans="1:28" ht="15.75" hidden="1" customHeight="1" outlineLevel="1">
      <c r="B303" s="63" t="str">
        <f>UHM!$B$1</f>
        <v>University of Houston Medical School (M)</v>
      </c>
      <c r="C303" s="21"/>
      <c r="D303" s="21"/>
      <c r="F303" s="64">
        <f>UHM!$F$31</f>
        <v>0</v>
      </c>
      <c r="G303" s="64">
        <f>UHM!$G$31</f>
        <v>0</v>
      </c>
      <c r="H303" s="64">
        <f>UHM!$H$31</f>
        <v>0</v>
      </c>
      <c r="I303" s="64">
        <f>UHM!$I$31</f>
        <v>0</v>
      </c>
      <c r="J303" s="64">
        <f>UHM!$J$31</f>
        <v>0</v>
      </c>
      <c r="K303" s="64">
        <f>UHM!$K$31</f>
        <v>0</v>
      </c>
      <c r="L303" s="65">
        <f>UHM!$L$31</f>
        <v>0</v>
      </c>
      <c r="N303" s="66"/>
      <c r="O303" s="67"/>
      <c r="P303" s="68"/>
      <c r="Q303" s="69"/>
      <c r="R303" s="70"/>
      <c r="S303" s="70"/>
      <c r="T303" s="70"/>
      <c r="U303" s="69"/>
      <c r="V303" s="70"/>
      <c r="W303" s="69"/>
      <c r="X303" s="62"/>
      <c r="Y303" s="67"/>
      <c r="Z303" s="69"/>
      <c r="AA303" s="19"/>
      <c r="AB303" s="24"/>
    </row>
    <row r="304" spans="1:28" ht="15.75" customHeight="1" collapsed="1">
      <c r="A304" s="387" t="s">
        <v>599</v>
      </c>
      <c r="B304" s="63" t="s">
        <v>29</v>
      </c>
      <c r="C304" s="21"/>
      <c r="D304" s="21"/>
      <c r="F304" s="64">
        <f t="shared" ref="F304:L304" si="12">SUM(F291:F303)</f>
        <v>3785273</v>
      </c>
      <c r="G304" s="64">
        <f t="shared" si="12"/>
        <v>3416497</v>
      </c>
      <c r="H304" s="64">
        <f t="shared" si="12"/>
        <v>1453454</v>
      </c>
      <c r="I304" s="64">
        <f t="shared" si="12"/>
        <v>1918986</v>
      </c>
      <c r="J304" s="64">
        <f t="shared" si="12"/>
        <v>197718</v>
      </c>
      <c r="K304" s="64">
        <f t="shared" si="12"/>
        <v>1900574</v>
      </c>
      <c r="L304" s="65">
        <f t="shared" si="12"/>
        <v>12672502</v>
      </c>
      <c r="N304" s="66"/>
      <c r="O304" s="67"/>
      <c r="P304" s="68"/>
      <c r="Q304" s="69"/>
      <c r="R304" s="70"/>
      <c r="S304" s="70"/>
      <c r="T304" s="70"/>
      <c r="U304" s="69"/>
      <c r="V304" s="70"/>
      <c r="W304" s="69"/>
      <c r="X304" s="62"/>
      <c r="Y304" s="67"/>
      <c r="Z304" s="69"/>
      <c r="AA304" s="19"/>
      <c r="AB304" s="24"/>
    </row>
    <row r="305" spans="1:28" ht="15.75" hidden="1" customHeight="1" outlineLevel="1">
      <c r="B305" s="63" t="str">
        <f>AUSM!$B$1</f>
        <v>The University of Texas at Austin Medical School (M)</v>
      </c>
      <c r="C305" s="21"/>
      <c r="D305" s="21"/>
      <c r="F305" s="64">
        <f>AUSM!$F$32</f>
        <v>0</v>
      </c>
      <c r="G305" s="64">
        <f>AUSM!$G$32</f>
        <v>0</v>
      </c>
      <c r="H305" s="64">
        <f>AUSM!$H$32</f>
        <v>0</v>
      </c>
      <c r="I305" s="64">
        <f>AUSM!$I$32</f>
        <v>0</v>
      </c>
      <c r="J305" s="64">
        <f>AUSM!$J$32</f>
        <v>0</v>
      </c>
      <c r="K305" s="64">
        <f>AUSM!$K$32</f>
        <v>0</v>
      </c>
      <c r="L305" s="65">
        <f>AUSM!$L$32</f>
        <v>0</v>
      </c>
      <c r="N305" s="66"/>
      <c r="O305" s="67"/>
      <c r="P305" s="68"/>
      <c r="Q305" s="69"/>
      <c r="R305" s="70"/>
      <c r="S305" s="70"/>
      <c r="T305" s="70"/>
      <c r="U305" s="69"/>
      <c r="V305" s="70"/>
      <c r="W305" s="69"/>
      <c r="X305" s="62"/>
      <c r="Y305" s="67"/>
      <c r="Z305" s="69"/>
      <c r="AA305" s="19"/>
      <c r="AB305" s="24"/>
    </row>
    <row r="306" spans="1:28" ht="15.75" hidden="1" customHeight="1" outlineLevel="1">
      <c r="B306" s="63" t="str">
        <f>HSH!$B$1</f>
        <v>The University of Texas Health Science Center at Houston</v>
      </c>
      <c r="C306" s="21"/>
      <c r="D306" s="21"/>
      <c r="F306" s="64">
        <f>HSH!$F$32</f>
        <v>0</v>
      </c>
      <c r="G306" s="64">
        <f>HSH!$G$32</f>
        <v>0</v>
      </c>
      <c r="H306" s="64">
        <f>HSH!$H$32</f>
        <v>0</v>
      </c>
      <c r="I306" s="64">
        <f>HSH!$I$32</f>
        <v>0</v>
      </c>
      <c r="J306" s="64">
        <f>HSH!$J$32</f>
        <v>0</v>
      </c>
      <c r="K306" s="64">
        <f>HSH!$K$32</f>
        <v>0</v>
      </c>
      <c r="L306" s="65">
        <f>HSH!$L$32</f>
        <v>0</v>
      </c>
      <c r="N306" s="66"/>
      <c r="O306" s="67"/>
      <c r="P306" s="68"/>
      <c r="Q306" s="69"/>
      <c r="R306" s="70"/>
      <c r="S306" s="70"/>
      <c r="T306" s="70"/>
      <c r="U306" s="69"/>
      <c r="V306" s="70"/>
      <c r="W306" s="69"/>
      <c r="X306" s="62"/>
      <c r="Y306" s="67"/>
      <c r="Z306" s="69"/>
      <c r="AA306" s="19"/>
      <c r="AB306" s="24"/>
    </row>
    <row r="307" spans="1:28" ht="15.75" hidden="1" customHeight="1" outlineLevel="1">
      <c r="B307" s="63" t="str">
        <f>HSSA!$B$1</f>
        <v>The University of Texas Health Science Center at San Antonio</v>
      </c>
      <c r="C307" s="21"/>
      <c r="D307" s="21"/>
      <c r="F307" s="64">
        <f>HSSA!$F$32</f>
        <v>0</v>
      </c>
      <c r="G307" s="64">
        <f>HSSA!$G$32</f>
        <v>0</v>
      </c>
      <c r="H307" s="64">
        <f>HSSA!$H$32</f>
        <v>0</v>
      </c>
      <c r="I307" s="64">
        <f>HSSA!$I$32</f>
        <v>0</v>
      </c>
      <c r="J307" s="64">
        <f>HSSA!$J$32</f>
        <v>0</v>
      </c>
      <c r="K307" s="64">
        <f>HSSA!$K$32</f>
        <v>0</v>
      </c>
      <c r="L307" s="65">
        <f>HSSA!$L$32</f>
        <v>0</v>
      </c>
      <c r="N307" s="66"/>
      <c r="O307" s="67"/>
      <c r="P307" s="68"/>
      <c r="Q307" s="69"/>
      <c r="R307" s="70"/>
      <c r="S307" s="70"/>
      <c r="T307" s="70"/>
      <c r="U307" s="69"/>
      <c r="V307" s="70"/>
      <c r="W307" s="69"/>
      <c r="X307" s="62"/>
      <c r="Y307" s="67"/>
      <c r="Z307" s="69"/>
      <c r="AA307" s="19"/>
      <c r="AB307" s="24"/>
    </row>
    <row r="308" spans="1:28" ht="15.75" hidden="1" customHeight="1" outlineLevel="1">
      <c r="B308" s="63" t="str">
        <f>MBG!$B$1</f>
        <v>The University of Texas Medical Branch at Galveston</v>
      </c>
      <c r="C308" s="21"/>
      <c r="D308" s="21"/>
      <c r="F308" s="64">
        <f>MBG!$F$32</f>
        <v>276324</v>
      </c>
      <c r="G308" s="64">
        <f>MBG!$G$32</f>
        <v>0</v>
      </c>
      <c r="H308" s="64">
        <f>MBG!$H$32</f>
        <v>0</v>
      </c>
      <c r="I308" s="64">
        <f>MBG!$I$32</f>
        <v>1622294</v>
      </c>
      <c r="J308" s="64">
        <f>MBG!$J$32</f>
        <v>0</v>
      </c>
      <c r="K308" s="64">
        <f>MBG!$K$32</f>
        <v>229089</v>
      </c>
      <c r="L308" s="65">
        <f>MBG!$L$32</f>
        <v>2127707</v>
      </c>
      <c r="N308" s="66"/>
      <c r="O308" s="67"/>
      <c r="P308" s="68"/>
      <c r="Q308" s="69"/>
      <c r="R308" s="70"/>
      <c r="S308" s="70"/>
      <c r="T308" s="70"/>
      <c r="U308" s="69"/>
      <c r="V308" s="70"/>
      <c r="W308" s="69"/>
      <c r="X308" s="62"/>
      <c r="Y308" s="67"/>
      <c r="Z308" s="69"/>
      <c r="AA308" s="19"/>
      <c r="AB308" s="24"/>
    </row>
    <row r="309" spans="1:28" ht="15.75" hidden="1" customHeight="1" outlineLevel="1">
      <c r="B309" s="63" t="str">
        <f>MDA!$B$1</f>
        <v>The University of Texas M.D. Anderson Cancer Center</v>
      </c>
      <c r="C309" s="21"/>
      <c r="D309" s="21"/>
      <c r="F309" s="64">
        <f>MDA!$F$32</f>
        <v>0</v>
      </c>
      <c r="G309" s="64">
        <f>MDA!$G$32</f>
        <v>0</v>
      </c>
      <c r="H309" s="64">
        <f>MDA!$H$32</f>
        <v>0</v>
      </c>
      <c r="I309" s="64">
        <f>MDA!$I$32</f>
        <v>0</v>
      </c>
      <c r="J309" s="64">
        <f>MDA!$J$32</f>
        <v>0</v>
      </c>
      <c r="K309" s="64">
        <f>MDA!$K$32</f>
        <v>0</v>
      </c>
      <c r="L309" s="65">
        <f>MDA!$L$32</f>
        <v>0</v>
      </c>
      <c r="N309" s="66"/>
      <c r="O309" s="67"/>
      <c r="P309" s="68"/>
      <c r="Q309" s="69"/>
      <c r="R309" s="70"/>
      <c r="S309" s="70"/>
      <c r="T309" s="70"/>
      <c r="U309" s="69"/>
      <c r="V309" s="70"/>
      <c r="W309" s="69"/>
      <c r="X309" s="62"/>
      <c r="Y309" s="67"/>
      <c r="Z309" s="69"/>
      <c r="AA309" s="19"/>
      <c r="AB309" s="24"/>
    </row>
    <row r="310" spans="1:28" ht="15.75" hidden="1" customHeight="1" outlineLevel="1">
      <c r="B310" s="63" t="str">
        <f>RGVM!$B$1</f>
        <v>The University of Texas Rio Grande Valley Medical School (M)</v>
      </c>
      <c r="C310" s="21"/>
      <c r="D310" s="21"/>
      <c r="F310" s="64">
        <f>RGVM!$F$32</f>
        <v>0</v>
      </c>
      <c r="G310" s="64">
        <f>RGVM!$G$32</f>
        <v>0</v>
      </c>
      <c r="H310" s="64">
        <f>RGVM!$H$32</f>
        <v>0</v>
      </c>
      <c r="I310" s="64">
        <f>RGVM!$I$32</f>
        <v>0</v>
      </c>
      <c r="J310" s="64">
        <f>RGVM!$J$32</f>
        <v>0</v>
      </c>
      <c r="K310" s="64">
        <f>RGVM!$K$32</f>
        <v>0</v>
      </c>
      <c r="L310" s="65">
        <f>RGVM!$L$32</f>
        <v>0</v>
      </c>
      <c r="N310" s="66"/>
      <c r="O310" s="67"/>
      <c r="P310" s="68"/>
      <c r="Q310" s="69"/>
      <c r="R310" s="70"/>
      <c r="S310" s="70"/>
      <c r="T310" s="70"/>
      <c r="U310" s="69"/>
      <c r="V310" s="70"/>
      <c r="W310" s="69"/>
      <c r="X310" s="62"/>
      <c r="Y310" s="67"/>
      <c r="Z310" s="69"/>
      <c r="AA310" s="19"/>
      <c r="AB310" s="24"/>
    </row>
    <row r="311" spans="1:28" ht="15.75" hidden="1" customHeight="1" outlineLevel="1">
      <c r="B311" s="63" t="str">
        <f>SWM!$B$1</f>
        <v>The University of Texas Southwestern Medical Center</v>
      </c>
      <c r="C311" s="21"/>
      <c r="D311" s="21"/>
      <c r="F311" s="64">
        <f>SWM!$F$32</f>
        <v>6899982</v>
      </c>
      <c r="G311" s="64">
        <f>SWM!$G$32</f>
        <v>5625138</v>
      </c>
      <c r="H311" s="64">
        <f>SWM!$H$32</f>
        <v>182709</v>
      </c>
      <c r="I311" s="64">
        <f>SWM!$I$32</f>
        <v>5120599</v>
      </c>
      <c r="J311" s="64">
        <f>SWM!$J$32</f>
        <v>254047</v>
      </c>
      <c r="K311" s="64">
        <f>SWM!$K$32</f>
        <v>25224783</v>
      </c>
      <c r="L311" s="65">
        <f>SWM!$L$32</f>
        <v>43307258</v>
      </c>
      <c r="N311" s="66"/>
      <c r="O311" s="67"/>
      <c r="P311" s="68"/>
      <c r="Q311" s="69"/>
      <c r="R311" s="70"/>
      <c r="S311" s="70"/>
      <c r="T311" s="70"/>
      <c r="U311" s="69"/>
      <c r="V311" s="70"/>
      <c r="W311" s="69"/>
      <c r="X311" s="62"/>
      <c r="Y311" s="67"/>
      <c r="Z311" s="69"/>
      <c r="AA311" s="19"/>
      <c r="AB311" s="24"/>
    </row>
    <row r="312" spans="1:28" ht="15.75" hidden="1" customHeight="1" outlineLevel="1">
      <c r="B312" s="63" t="str">
        <f>TAMHSC!$B$1</f>
        <v>Texas A&amp;M University System Health Science Center</v>
      </c>
      <c r="C312" s="21"/>
      <c r="D312" s="21"/>
      <c r="F312" s="64">
        <f>TAMHSC!$F$32</f>
        <v>484731</v>
      </c>
      <c r="G312" s="64">
        <f>TAMHSC!$G$32</f>
        <v>54241</v>
      </c>
      <c r="H312" s="64">
        <f>TAMHSC!$H$32</f>
        <v>845006</v>
      </c>
      <c r="I312" s="64">
        <f>TAMHSC!$I$32</f>
        <v>0</v>
      </c>
      <c r="J312" s="64">
        <f>TAMHSC!$J$32</f>
        <v>2685</v>
      </c>
      <c r="K312" s="64">
        <f>TAMHSC!$K$32</f>
        <v>379</v>
      </c>
      <c r="L312" s="65">
        <f>TAMHSC!$L$32</f>
        <v>1387042</v>
      </c>
      <c r="N312" s="66"/>
      <c r="O312" s="67"/>
      <c r="P312" s="68"/>
      <c r="Q312" s="69"/>
      <c r="R312" s="70"/>
      <c r="S312" s="70"/>
      <c r="T312" s="70"/>
      <c r="U312" s="69"/>
      <c r="V312" s="70"/>
      <c r="W312" s="69"/>
      <c r="X312" s="62"/>
      <c r="Y312" s="67"/>
      <c r="Z312" s="69"/>
      <c r="AA312" s="19"/>
      <c r="AB312" s="24"/>
    </row>
    <row r="313" spans="1:28" ht="15.75" hidden="1" customHeight="1" outlineLevel="1">
      <c r="B313" s="63" t="str">
        <f>THC!$B$1</f>
        <v>The University of Texas Health Science Center at Tyler</v>
      </c>
      <c r="C313" s="21"/>
      <c r="D313" s="21"/>
      <c r="F313" s="64">
        <f>THC!$F$32</f>
        <v>0</v>
      </c>
      <c r="G313" s="64">
        <f>THC!$G$32</f>
        <v>0</v>
      </c>
      <c r="H313" s="64">
        <f>THC!$H$32</f>
        <v>0</v>
      </c>
      <c r="I313" s="64">
        <f>THC!$I$32</f>
        <v>0</v>
      </c>
      <c r="J313" s="64">
        <f>THC!$J$32</f>
        <v>0</v>
      </c>
      <c r="K313" s="64">
        <f>THC!$K$32</f>
        <v>0</v>
      </c>
      <c r="L313" s="65">
        <f>THC!$L$32</f>
        <v>0</v>
      </c>
      <c r="N313" s="66"/>
      <c r="O313" s="67"/>
      <c r="P313" s="68"/>
      <c r="Q313" s="69"/>
      <c r="R313" s="70"/>
      <c r="S313" s="70"/>
      <c r="T313" s="70"/>
      <c r="U313" s="69"/>
      <c r="V313" s="70"/>
      <c r="W313" s="69"/>
      <c r="X313" s="62"/>
      <c r="Y313" s="67"/>
      <c r="Z313" s="69"/>
      <c r="AA313" s="19"/>
      <c r="AB313" s="24"/>
    </row>
    <row r="314" spans="1:28" ht="15.75" hidden="1" customHeight="1" outlineLevel="1">
      <c r="B314" s="63" t="str">
        <f>TTUHSC!$B$1</f>
        <v>Texas Tech University Health Sciences Center</v>
      </c>
      <c r="C314" s="21"/>
      <c r="D314" s="21"/>
      <c r="F314" s="64">
        <f>TTUHSC!$F$32</f>
        <v>27879</v>
      </c>
      <c r="G314" s="64">
        <f>TTUHSC!$G$32</f>
        <v>8497</v>
      </c>
      <c r="H314" s="64">
        <f>TTUHSC!$H$32</f>
        <v>0</v>
      </c>
      <c r="I314" s="64">
        <f>TTUHSC!$I$32</f>
        <v>1016</v>
      </c>
      <c r="J314" s="64">
        <f>TTUHSC!$J$32</f>
        <v>18905</v>
      </c>
      <c r="K314" s="64">
        <f>TTUHSC!$K$32</f>
        <v>45223</v>
      </c>
      <c r="L314" s="65">
        <f>TTUHSC!$L$32</f>
        <v>101520</v>
      </c>
      <c r="N314" s="66"/>
      <c r="O314" s="67"/>
      <c r="P314" s="68"/>
      <c r="Q314" s="69"/>
      <c r="R314" s="70"/>
      <c r="S314" s="70"/>
      <c r="T314" s="70"/>
      <c r="U314" s="69"/>
      <c r="V314" s="70"/>
      <c r="W314" s="69"/>
      <c r="X314" s="62"/>
      <c r="Y314" s="67"/>
      <c r="Z314" s="69"/>
      <c r="AA314" s="19"/>
      <c r="AB314" s="24"/>
    </row>
    <row r="315" spans="1:28" ht="15.75" hidden="1" customHeight="1" outlineLevel="1">
      <c r="B315" s="63" t="str">
        <f>TTUHSCEP!$B$1</f>
        <v>Texas Tech University Health Sciences Center at El Paso</v>
      </c>
      <c r="C315" s="21"/>
      <c r="D315" s="21"/>
      <c r="F315" s="64">
        <f>TTUHSCEP!$F$32</f>
        <v>0</v>
      </c>
      <c r="G315" s="64">
        <f>TTUHSCEP!$G$32</f>
        <v>0</v>
      </c>
      <c r="H315" s="64">
        <f>TTUHSCEP!$H$32</f>
        <v>0</v>
      </c>
      <c r="I315" s="64">
        <f>TTUHSCEP!$I$32</f>
        <v>2244</v>
      </c>
      <c r="J315" s="64">
        <f>TTUHSCEP!$J$32</f>
        <v>0</v>
      </c>
      <c r="K315" s="64">
        <f>TTUHSCEP!$K$32</f>
        <v>0</v>
      </c>
      <c r="L315" s="65">
        <f>TTUHSCEP!$L$32</f>
        <v>2244</v>
      </c>
      <c r="N315" s="66"/>
      <c r="O315" s="67"/>
      <c r="P315" s="68"/>
      <c r="Q315" s="69"/>
      <c r="R315" s="70"/>
      <c r="S315" s="70"/>
      <c r="T315" s="70"/>
      <c r="U315" s="69"/>
      <c r="V315" s="70"/>
      <c r="W315" s="69"/>
      <c r="X315" s="62"/>
      <c r="Y315" s="67"/>
      <c r="Z315" s="69"/>
      <c r="AA315" s="19"/>
      <c r="AB315" s="24"/>
    </row>
    <row r="316" spans="1:28" ht="15.75" hidden="1" customHeight="1" outlineLevel="1">
      <c r="B316" s="63" t="str">
        <f>UNTHSC1!$B$1</f>
        <v>University of North Texas Health Science Center at Fort Worth (Less PM)</v>
      </c>
      <c r="C316" s="21"/>
      <c r="D316" s="21"/>
      <c r="F316" s="64">
        <f>UNTHSC1!$F$32</f>
        <v>0</v>
      </c>
      <c r="G316" s="64">
        <f>UNTHSC1!$G$32</f>
        <v>0</v>
      </c>
      <c r="H316" s="64">
        <f>UNTHSC1!$H$32</f>
        <v>0</v>
      </c>
      <c r="I316" s="64">
        <f>UNTHSC1!$I$32</f>
        <v>0</v>
      </c>
      <c r="J316" s="64">
        <f>UNTHSC1!$J$32</f>
        <v>0</v>
      </c>
      <c r="K316" s="64">
        <f>UNTHSC1!$K$32</f>
        <v>0</v>
      </c>
      <c r="L316" s="65">
        <f>UNTHSC1!$L$32</f>
        <v>0</v>
      </c>
      <c r="N316" s="66"/>
      <c r="O316" s="67"/>
      <c r="P316" s="68"/>
      <c r="Q316" s="69"/>
      <c r="R316" s="70"/>
      <c r="S316" s="70"/>
      <c r="T316" s="70"/>
      <c r="U316" s="69"/>
      <c r="V316" s="70"/>
      <c r="W316" s="69"/>
      <c r="X316" s="62"/>
      <c r="Y316" s="67"/>
      <c r="Z316" s="69"/>
      <c r="AA316" s="19"/>
      <c r="AB316" s="24"/>
    </row>
    <row r="317" spans="1:28" ht="15.75" hidden="1" customHeight="1" outlineLevel="1">
      <c r="B317" s="63" t="str">
        <f>UHM!$B$1</f>
        <v>University of Houston Medical School (M)</v>
      </c>
      <c r="C317" s="21"/>
      <c r="D317" s="21"/>
      <c r="F317" s="64">
        <f>UHM!$F$32</f>
        <v>0</v>
      </c>
      <c r="G317" s="64">
        <f>UHM!$G$32</f>
        <v>0</v>
      </c>
      <c r="H317" s="64">
        <f>UHM!$H$32</f>
        <v>0</v>
      </c>
      <c r="I317" s="64">
        <f>UHM!$I$32</f>
        <v>0</v>
      </c>
      <c r="J317" s="64">
        <f>UHM!$J$32</f>
        <v>0</v>
      </c>
      <c r="K317" s="64">
        <f>UHM!$K$32</f>
        <v>0</v>
      </c>
      <c r="L317" s="65">
        <f>UHM!$L$32</f>
        <v>0</v>
      </c>
      <c r="N317" s="66"/>
      <c r="O317" s="67"/>
      <c r="P317" s="68"/>
      <c r="Q317" s="69"/>
      <c r="R317" s="70"/>
      <c r="S317" s="70"/>
      <c r="T317" s="70"/>
      <c r="U317" s="69"/>
      <c r="V317" s="70"/>
      <c r="W317" s="69"/>
      <c r="X317" s="62"/>
      <c r="Y317" s="67"/>
      <c r="Z317" s="69"/>
      <c r="AA317" s="19"/>
      <c r="AB317" s="24"/>
    </row>
    <row r="318" spans="1:28" ht="15.75" customHeight="1" collapsed="1">
      <c r="A318" s="387" t="s">
        <v>599</v>
      </c>
      <c r="B318" s="63" t="s">
        <v>30</v>
      </c>
      <c r="C318" s="21"/>
      <c r="D318" s="21"/>
      <c r="F318" s="64">
        <f t="shared" ref="F318:L318" si="13">SUM(F305:F317)</f>
        <v>7688916</v>
      </c>
      <c r="G318" s="64">
        <f t="shared" si="13"/>
        <v>5687876</v>
      </c>
      <c r="H318" s="64">
        <f t="shared" si="13"/>
        <v>1027715</v>
      </c>
      <c r="I318" s="64">
        <f t="shared" si="13"/>
        <v>6746153</v>
      </c>
      <c r="J318" s="64">
        <f t="shared" si="13"/>
        <v>275637</v>
      </c>
      <c r="K318" s="64">
        <f t="shared" si="13"/>
        <v>25499474</v>
      </c>
      <c r="L318" s="65">
        <f t="shared" si="13"/>
        <v>46925771</v>
      </c>
      <c r="N318" s="66"/>
      <c r="O318" s="67"/>
      <c r="P318" s="68"/>
      <c r="Q318" s="69"/>
      <c r="R318" s="70"/>
      <c r="S318" s="70"/>
      <c r="T318" s="70"/>
      <c r="U318" s="69"/>
      <c r="V318" s="70"/>
      <c r="W318" s="69"/>
      <c r="X318" s="62"/>
      <c r="Y318" s="67"/>
      <c r="Z318" s="69"/>
      <c r="AA318" s="19"/>
      <c r="AB318" s="24"/>
    </row>
    <row r="319" spans="1:28" ht="15.75" hidden="1" customHeight="1" outlineLevel="1">
      <c r="B319" s="63" t="str">
        <f>AUSM!$B$1</f>
        <v>The University of Texas at Austin Medical School (M)</v>
      </c>
      <c r="C319" s="21"/>
      <c r="D319" s="21"/>
      <c r="F319" s="64">
        <f>AUSM!$F$33</f>
        <v>0</v>
      </c>
      <c r="G319" s="64">
        <f>AUSM!$G$33</f>
        <v>0</v>
      </c>
      <c r="H319" s="64">
        <f>AUSM!$H$33</f>
        <v>0</v>
      </c>
      <c r="I319" s="64">
        <f>AUSM!$I$33</f>
        <v>0</v>
      </c>
      <c r="J319" s="64">
        <f>AUSM!$J$33</f>
        <v>0</v>
      </c>
      <c r="K319" s="64">
        <f>AUSM!$K$33</f>
        <v>0</v>
      </c>
      <c r="L319" s="65">
        <f>AUSM!$L$33</f>
        <v>0</v>
      </c>
      <c r="N319" s="66"/>
      <c r="O319" s="67"/>
      <c r="P319" s="68"/>
      <c r="Q319" s="69"/>
      <c r="R319" s="70"/>
      <c r="S319" s="70"/>
      <c r="T319" s="70"/>
      <c r="U319" s="69"/>
      <c r="V319" s="70"/>
      <c r="W319" s="69"/>
      <c r="X319" s="62"/>
      <c r="Y319" s="67"/>
      <c r="Z319" s="69"/>
      <c r="AA319" s="19"/>
      <c r="AB319" s="24"/>
    </row>
    <row r="320" spans="1:28" ht="15.75" hidden="1" customHeight="1" outlineLevel="1">
      <c r="B320" s="63" t="str">
        <f>HSH!$B$1</f>
        <v>The University of Texas Health Science Center at Houston</v>
      </c>
      <c r="C320" s="21"/>
      <c r="D320" s="21"/>
      <c r="F320" s="64">
        <f>HSH!$F$33</f>
        <v>0</v>
      </c>
      <c r="G320" s="64">
        <f>HSH!$G$33</f>
        <v>0</v>
      </c>
      <c r="H320" s="64">
        <f>HSH!$H$33</f>
        <v>0</v>
      </c>
      <c r="I320" s="64">
        <f>HSH!$I$33</f>
        <v>0</v>
      </c>
      <c r="J320" s="64">
        <f>HSH!$J$33</f>
        <v>0</v>
      </c>
      <c r="K320" s="64">
        <f>HSH!$K$33</f>
        <v>0</v>
      </c>
      <c r="L320" s="65">
        <f>HSH!$L$33</f>
        <v>0</v>
      </c>
      <c r="N320" s="66"/>
      <c r="O320" s="67"/>
      <c r="P320" s="68"/>
      <c r="Q320" s="69"/>
      <c r="R320" s="70"/>
      <c r="S320" s="70"/>
      <c r="T320" s="70"/>
      <c r="U320" s="69"/>
      <c r="V320" s="70"/>
      <c r="W320" s="69"/>
      <c r="X320" s="62"/>
      <c r="Y320" s="67"/>
      <c r="Z320" s="69"/>
      <c r="AA320" s="19"/>
      <c r="AB320" s="24"/>
    </row>
    <row r="321" spans="1:28" ht="15.75" hidden="1" customHeight="1" outlineLevel="1">
      <c r="B321" s="63" t="str">
        <f>HSSA!$B$1</f>
        <v>The University of Texas Health Science Center at San Antonio</v>
      </c>
      <c r="C321" s="21"/>
      <c r="D321" s="21"/>
      <c r="F321" s="64">
        <f>HSSA!$F$33</f>
        <v>0</v>
      </c>
      <c r="G321" s="64">
        <f>HSSA!$G$33</f>
        <v>0</v>
      </c>
      <c r="H321" s="64">
        <f>HSSA!$H$33</f>
        <v>0</v>
      </c>
      <c r="I321" s="64">
        <f>HSSA!$I$33</f>
        <v>0</v>
      </c>
      <c r="J321" s="64">
        <f>HSSA!$J$33</f>
        <v>0</v>
      </c>
      <c r="K321" s="64">
        <f>HSSA!$K$33</f>
        <v>0</v>
      </c>
      <c r="L321" s="65">
        <f>HSSA!$L$33</f>
        <v>0</v>
      </c>
      <c r="N321" s="66"/>
      <c r="O321" s="67"/>
      <c r="P321" s="68"/>
      <c r="Q321" s="69"/>
      <c r="R321" s="70"/>
      <c r="S321" s="70"/>
      <c r="T321" s="70"/>
      <c r="U321" s="69"/>
      <c r="V321" s="70"/>
      <c r="W321" s="69"/>
      <c r="X321" s="62"/>
      <c r="Y321" s="67"/>
      <c r="Z321" s="69"/>
      <c r="AA321" s="19"/>
      <c r="AB321" s="24"/>
    </row>
    <row r="322" spans="1:28" ht="15.75" hidden="1" customHeight="1" outlineLevel="1">
      <c r="B322" s="63" t="str">
        <f>MBG!$B$1</f>
        <v>The University of Texas Medical Branch at Galveston</v>
      </c>
      <c r="C322" s="21"/>
      <c r="D322" s="21"/>
      <c r="F322" s="64">
        <f>MBG!$F$33</f>
        <v>0</v>
      </c>
      <c r="G322" s="64">
        <f>MBG!$G$33</f>
        <v>0</v>
      </c>
      <c r="H322" s="64">
        <f>MBG!$H$33</f>
        <v>0</v>
      </c>
      <c r="I322" s="64">
        <f>MBG!$I$33</f>
        <v>0</v>
      </c>
      <c r="J322" s="64">
        <f>MBG!$J$33</f>
        <v>0</v>
      </c>
      <c r="K322" s="64">
        <f>MBG!$K$33</f>
        <v>0</v>
      </c>
      <c r="L322" s="65">
        <f>MBG!$L$33</f>
        <v>0</v>
      </c>
      <c r="N322" s="66"/>
      <c r="O322" s="67"/>
      <c r="P322" s="68"/>
      <c r="Q322" s="69"/>
      <c r="R322" s="70"/>
      <c r="S322" s="70"/>
      <c r="T322" s="70"/>
      <c r="U322" s="69"/>
      <c r="V322" s="70"/>
      <c r="W322" s="69"/>
      <c r="X322" s="62"/>
      <c r="Y322" s="67"/>
      <c r="Z322" s="69"/>
      <c r="AA322" s="19"/>
      <c r="AB322" s="24"/>
    </row>
    <row r="323" spans="1:28" ht="15.75" hidden="1" customHeight="1" outlineLevel="1">
      <c r="B323" s="63" t="str">
        <f>MDA!$B$1</f>
        <v>The University of Texas M.D. Anderson Cancer Center</v>
      </c>
      <c r="C323" s="21"/>
      <c r="D323" s="21"/>
      <c r="F323" s="64">
        <f>MDA!$F$33</f>
        <v>0</v>
      </c>
      <c r="G323" s="64">
        <f>MDA!$G$33</f>
        <v>0</v>
      </c>
      <c r="H323" s="64">
        <f>MDA!$H$33</f>
        <v>0</v>
      </c>
      <c r="I323" s="64">
        <f>MDA!$I$33</f>
        <v>0</v>
      </c>
      <c r="J323" s="64">
        <f>MDA!$J$33</f>
        <v>0</v>
      </c>
      <c r="K323" s="64">
        <f>MDA!$K$33</f>
        <v>0</v>
      </c>
      <c r="L323" s="65">
        <f>MDA!$L$33</f>
        <v>0</v>
      </c>
      <c r="N323" s="66"/>
      <c r="O323" s="67"/>
      <c r="P323" s="68"/>
      <c r="Q323" s="69"/>
      <c r="R323" s="70"/>
      <c r="S323" s="70"/>
      <c r="T323" s="70"/>
      <c r="U323" s="69"/>
      <c r="V323" s="70"/>
      <c r="W323" s="69"/>
      <c r="X323" s="62"/>
      <c r="Y323" s="67"/>
      <c r="Z323" s="69"/>
      <c r="AA323" s="19"/>
      <c r="AB323" s="24"/>
    </row>
    <row r="324" spans="1:28" ht="15.75" hidden="1" customHeight="1" outlineLevel="1">
      <c r="B324" s="63" t="str">
        <f>RGVM!$B$1</f>
        <v>The University of Texas Rio Grande Valley Medical School (M)</v>
      </c>
      <c r="C324" s="21"/>
      <c r="D324" s="21"/>
      <c r="F324" s="64">
        <f>RGVM!$F$33</f>
        <v>0</v>
      </c>
      <c r="G324" s="64">
        <f>RGVM!$G$33</f>
        <v>0</v>
      </c>
      <c r="H324" s="64">
        <f>RGVM!$H$33</f>
        <v>0</v>
      </c>
      <c r="I324" s="64">
        <f>RGVM!$I$33</f>
        <v>0</v>
      </c>
      <c r="J324" s="64">
        <f>RGVM!$J$33</f>
        <v>0</v>
      </c>
      <c r="K324" s="64">
        <f>RGVM!$K$33</f>
        <v>0</v>
      </c>
      <c r="L324" s="65">
        <f>RGVM!$L$33</f>
        <v>0</v>
      </c>
      <c r="N324" s="66"/>
      <c r="O324" s="67"/>
      <c r="P324" s="68"/>
      <c r="Q324" s="69"/>
      <c r="R324" s="70"/>
      <c r="S324" s="70"/>
      <c r="T324" s="70"/>
      <c r="U324" s="69"/>
      <c r="V324" s="70"/>
      <c r="W324" s="69"/>
      <c r="X324" s="62"/>
      <c r="Y324" s="67"/>
      <c r="Z324" s="69"/>
      <c r="AA324" s="19"/>
      <c r="AB324" s="24"/>
    </row>
    <row r="325" spans="1:28" ht="15.75" hidden="1" customHeight="1" outlineLevel="1">
      <c r="B325" s="63" t="str">
        <f>SWM!$B$1</f>
        <v>The University of Texas Southwestern Medical Center</v>
      </c>
      <c r="C325" s="21"/>
      <c r="D325" s="21"/>
      <c r="F325" s="64">
        <f>SWM!$F$33</f>
        <v>0</v>
      </c>
      <c r="G325" s="64">
        <f>SWM!$G$33</f>
        <v>0</v>
      </c>
      <c r="H325" s="64">
        <f>SWM!$H$33</f>
        <v>0</v>
      </c>
      <c r="I325" s="64">
        <f>SWM!$I$33</f>
        <v>0</v>
      </c>
      <c r="J325" s="64">
        <f>SWM!$J$33</f>
        <v>0</v>
      </c>
      <c r="K325" s="64">
        <f>SWM!$K$33</f>
        <v>0</v>
      </c>
      <c r="L325" s="65">
        <f>SWM!$L$33</f>
        <v>0</v>
      </c>
      <c r="N325" s="66"/>
      <c r="O325" s="67"/>
      <c r="P325" s="68"/>
      <c r="Q325" s="69"/>
      <c r="R325" s="70"/>
      <c r="S325" s="70"/>
      <c r="T325" s="70"/>
      <c r="U325" s="69"/>
      <c r="V325" s="70"/>
      <c r="W325" s="69"/>
      <c r="X325" s="62"/>
      <c r="Y325" s="67"/>
      <c r="Z325" s="69"/>
      <c r="AA325" s="19"/>
      <c r="AB325" s="24"/>
    </row>
    <row r="326" spans="1:28" ht="15.75" hidden="1" customHeight="1" outlineLevel="1">
      <c r="B326" s="63" t="str">
        <f>TAMHSC!$B$1</f>
        <v>Texas A&amp;M University System Health Science Center</v>
      </c>
      <c r="C326" s="21"/>
      <c r="D326" s="21"/>
      <c r="F326" s="64">
        <f>TAMHSC!$F$33</f>
        <v>0</v>
      </c>
      <c r="G326" s="64">
        <f>TAMHSC!$G$33</f>
        <v>0</v>
      </c>
      <c r="H326" s="64">
        <f>TAMHSC!$H$33</f>
        <v>0</v>
      </c>
      <c r="I326" s="64">
        <f>TAMHSC!$I$33</f>
        <v>0</v>
      </c>
      <c r="J326" s="64">
        <f>TAMHSC!$J$33</f>
        <v>0</v>
      </c>
      <c r="K326" s="64">
        <f>TAMHSC!$K$33</f>
        <v>0</v>
      </c>
      <c r="L326" s="65">
        <f>TAMHSC!$L$33</f>
        <v>0</v>
      </c>
      <c r="N326" s="66"/>
      <c r="O326" s="67"/>
      <c r="P326" s="68"/>
      <c r="Q326" s="69"/>
      <c r="R326" s="70"/>
      <c r="S326" s="70"/>
      <c r="T326" s="70"/>
      <c r="U326" s="69"/>
      <c r="V326" s="70"/>
      <c r="W326" s="69"/>
      <c r="X326" s="62"/>
      <c r="Y326" s="67"/>
      <c r="Z326" s="69"/>
      <c r="AA326" s="19"/>
      <c r="AB326" s="24"/>
    </row>
    <row r="327" spans="1:28" ht="15.75" hidden="1" customHeight="1" outlineLevel="1">
      <c r="B327" s="63" t="str">
        <f>THC!$B$1</f>
        <v>The University of Texas Health Science Center at Tyler</v>
      </c>
      <c r="C327" s="21"/>
      <c r="D327" s="21"/>
      <c r="F327" s="64">
        <f>THC!$F$33</f>
        <v>0</v>
      </c>
      <c r="G327" s="64">
        <f>THC!$G$33</f>
        <v>0</v>
      </c>
      <c r="H327" s="64">
        <f>THC!$H$33</f>
        <v>0</v>
      </c>
      <c r="I327" s="64">
        <f>THC!$I$33</f>
        <v>0</v>
      </c>
      <c r="J327" s="64">
        <f>THC!$J$33</f>
        <v>0</v>
      </c>
      <c r="K327" s="64">
        <f>THC!$K$33</f>
        <v>0</v>
      </c>
      <c r="L327" s="65">
        <f>THC!$L$33</f>
        <v>0</v>
      </c>
      <c r="N327" s="66"/>
      <c r="O327" s="67"/>
      <c r="P327" s="68"/>
      <c r="Q327" s="69"/>
      <c r="R327" s="70"/>
      <c r="S327" s="70"/>
      <c r="T327" s="70"/>
      <c r="U327" s="69"/>
      <c r="V327" s="70"/>
      <c r="W327" s="69"/>
      <c r="X327" s="62"/>
      <c r="Y327" s="67"/>
      <c r="Z327" s="69"/>
      <c r="AA327" s="19"/>
      <c r="AB327" s="24"/>
    </row>
    <row r="328" spans="1:28" ht="15.75" hidden="1" customHeight="1" outlineLevel="1">
      <c r="B328" s="63" t="str">
        <f>TTUHSC!$B$1</f>
        <v>Texas Tech University Health Sciences Center</v>
      </c>
      <c r="C328" s="21"/>
      <c r="D328" s="21"/>
      <c r="F328" s="64">
        <f>TTUHSC!$F$33</f>
        <v>0</v>
      </c>
      <c r="G328" s="64">
        <f>TTUHSC!$G$33</f>
        <v>0</v>
      </c>
      <c r="H328" s="64">
        <f>TTUHSC!$H$33</f>
        <v>0</v>
      </c>
      <c r="I328" s="64">
        <f>TTUHSC!$I$33</f>
        <v>0</v>
      </c>
      <c r="J328" s="64">
        <f>TTUHSC!$J$33</f>
        <v>0</v>
      </c>
      <c r="K328" s="64">
        <f>TTUHSC!$K$33</f>
        <v>0</v>
      </c>
      <c r="L328" s="65">
        <f>TTUHSC!$L$33</f>
        <v>0</v>
      </c>
      <c r="N328" s="66"/>
      <c r="O328" s="67"/>
      <c r="P328" s="68"/>
      <c r="Q328" s="69"/>
      <c r="R328" s="70"/>
      <c r="S328" s="70"/>
      <c r="T328" s="70"/>
      <c r="U328" s="69"/>
      <c r="V328" s="70"/>
      <c r="W328" s="69"/>
      <c r="X328" s="62"/>
      <c r="Y328" s="67"/>
      <c r="Z328" s="69"/>
      <c r="AA328" s="19"/>
      <c r="AB328" s="24"/>
    </row>
    <row r="329" spans="1:28" ht="15.75" hidden="1" customHeight="1" outlineLevel="1">
      <c r="B329" s="63" t="str">
        <f>TTUHSCEP!$B$1</f>
        <v>Texas Tech University Health Sciences Center at El Paso</v>
      </c>
      <c r="C329" s="21"/>
      <c r="D329" s="21"/>
      <c r="F329" s="64">
        <f>TTUHSCEP!$F$33</f>
        <v>0</v>
      </c>
      <c r="G329" s="64">
        <f>TTUHSCEP!$G$33</f>
        <v>0</v>
      </c>
      <c r="H329" s="64">
        <f>TTUHSCEP!$H$33</f>
        <v>0</v>
      </c>
      <c r="I329" s="64">
        <f>TTUHSCEP!$I$33</f>
        <v>0</v>
      </c>
      <c r="J329" s="64">
        <f>TTUHSCEP!$J$33</f>
        <v>0</v>
      </c>
      <c r="K329" s="64">
        <f>TTUHSCEP!$K$33</f>
        <v>0</v>
      </c>
      <c r="L329" s="65">
        <f>TTUHSCEP!$L$33</f>
        <v>0</v>
      </c>
      <c r="N329" s="66"/>
      <c r="O329" s="67"/>
      <c r="P329" s="68"/>
      <c r="Q329" s="69"/>
      <c r="R329" s="70"/>
      <c r="S329" s="70"/>
      <c r="T329" s="70"/>
      <c r="U329" s="69"/>
      <c r="V329" s="70"/>
      <c r="W329" s="69"/>
      <c r="X329" s="62"/>
      <c r="Y329" s="67"/>
      <c r="Z329" s="69"/>
      <c r="AA329" s="19"/>
      <c r="AB329" s="24"/>
    </row>
    <row r="330" spans="1:28" ht="15.75" hidden="1" customHeight="1" outlineLevel="1">
      <c r="B330" s="63" t="str">
        <f>UNTHSC1!$B$1</f>
        <v>University of North Texas Health Science Center at Fort Worth (Less PM)</v>
      </c>
      <c r="C330" s="21"/>
      <c r="D330" s="21"/>
      <c r="F330" s="64">
        <f>UNTHSC1!$F$33</f>
        <v>0</v>
      </c>
      <c r="G330" s="64">
        <f>UNTHSC1!$G$33</f>
        <v>0</v>
      </c>
      <c r="H330" s="64">
        <f>UNTHSC1!$H$33</f>
        <v>0</v>
      </c>
      <c r="I330" s="64">
        <f>UNTHSC1!$I$33</f>
        <v>0</v>
      </c>
      <c r="J330" s="64">
        <f>UNTHSC1!$J$33</f>
        <v>0</v>
      </c>
      <c r="K330" s="64">
        <f>UNTHSC1!$K$33</f>
        <v>0</v>
      </c>
      <c r="L330" s="65">
        <f>UNTHSC1!$L$33</f>
        <v>0</v>
      </c>
      <c r="N330" s="66"/>
      <c r="O330" s="67"/>
      <c r="P330" s="68"/>
      <c r="Q330" s="69"/>
      <c r="R330" s="70"/>
      <c r="S330" s="70"/>
      <c r="T330" s="70"/>
      <c r="U330" s="69"/>
      <c r="V330" s="70"/>
      <c r="W330" s="69"/>
      <c r="X330" s="62"/>
      <c r="Y330" s="67"/>
      <c r="Z330" s="69"/>
      <c r="AA330" s="19"/>
      <c r="AB330" s="24"/>
    </row>
    <row r="331" spans="1:28" ht="15.75" hidden="1" customHeight="1" outlineLevel="1">
      <c r="B331" s="63" t="str">
        <f>UHM!$B$1</f>
        <v>University of Houston Medical School (M)</v>
      </c>
      <c r="C331" s="21"/>
      <c r="D331" s="21"/>
      <c r="F331" s="64">
        <f>UHM!$F$33</f>
        <v>0</v>
      </c>
      <c r="G331" s="64">
        <f>UHM!$G$33</f>
        <v>0</v>
      </c>
      <c r="H331" s="64">
        <f>UHM!$H$33</f>
        <v>0</v>
      </c>
      <c r="I331" s="64">
        <f>UHM!$I$33</f>
        <v>0</v>
      </c>
      <c r="J331" s="64">
        <f>UHM!$J$33</f>
        <v>0</v>
      </c>
      <c r="K331" s="64">
        <f>UHM!$K$33</f>
        <v>0</v>
      </c>
      <c r="L331" s="65">
        <f>UHM!$L$33</f>
        <v>0</v>
      </c>
      <c r="N331" s="66"/>
      <c r="O331" s="67"/>
      <c r="P331" s="68"/>
      <c r="Q331" s="69"/>
      <c r="R331" s="70"/>
      <c r="S331" s="70"/>
      <c r="T331" s="70"/>
      <c r="U331" s="69"/>
      <c r="V331" s="70"/>
      <c r="W331" s="69"/>
      <c r="X331" s="62"/>
      <c r="Y331" s="67"/>
      <c r="Z331" s="69"/>
      <c r="AA331" s="19"/>
      <c r="AB331" s="24"/>
    </row>
    <row r="332" spans="1:28" ht="15.75" customHeight="1" collapsed="1">
      <c r="A332" s="387" t="s">
        <v>599</v>
      </c>
      <c r="B332" s="63" t="s">
        <v>31</v>
      </c>
      <c r="C332" s="21"/>
      <c r="D332" s="21"/>
      <c r="F332" s="64">
        <f t="shared" ref="F332:L332" si="14">SUM(F319:F331)</f>
        <v>0</v>
      </c>
      <c r="G332" s="64">
        <f t="shared" si="14"/>
        <v>0</v>
      </c>
      <c r="H332" s="64">
        <f t="shared" si="14"/>
        <v>0</v>
      </c>
      <c r="I332" s="64">
        <f t="shared" si="14"/>
        <v>0</v>
      </c>
      <c r="J332" s="64">
        <f t="shared" si="14"/>
        <v>0</v>
      </c>
      <c r="K332" s="64">
        <f t="shared" si="14"/>
        <v>0</v>
      </c>
      <c r="L332" s="65">
        <f t="shared" si="14"/>
        <v>0</v>
      </c>
      <c r="N332" s="66"/>
      <c r="O332" s="67"/>
      <c r="P332" s="68"/>
      <c r="Q332" s="69"/>
      <c r="R332" s="70"/>
      <c r="S332" s="70"/>
      <c r="T332" s="70"/>
      <c r="U332" s="69"/>
      <c r="V332" s="70"/>
      <c r="W332" s="69"/>
      <c r="X332" s="62"/>
      <c r="Y332" s="67"/>
      <c r="Z332" s="69"/>
      <c r="AA332" s="19"/>
      <c r="AB332" s="24"/>
    </row>
    <row r="333" spans="1:28" ht="15.75" hidden="1" customHeight="1" outlineLevel="1">
      <c r="B333" s="63" t="str">
        <f>AUSM!$B$1</f>
        <v>The University of Texas at Austin Medical School (M)</v>
      </c>
      <c r="C333" s="21"/>
      <c r="D333" s="21"/>
      <c r="F333" s="64">
        <f>AUSM!$F$34</f>
        <v>0</v>
      </c>
      <c r="G333" s="64">
        <f>AUSM!$G$34</f>
        <v>0</v>
      </c>
      <c r="H333" s="64">
        <f>AUSM!$H$34</f>
        <v>0</v>
      </c>
      <c r="I333" s="64">
        <f>AUSM!$I$34</f>
        <v>0</v>
      </c>
      <c r="J333" s="64">
        <f>AUSM!$J$34</f>
        <v>0</v>
      </c>
      <c r="K333" s="64">
        <f>AUSM!$K$34</f>
        <v>0</v>
      </c>
      <c r="L333" s="65">
        <f>AUSM!$L$34</f>
        <v>0</v>
      </c>
      <c r="N333" s="66"/>
      <c r="O333" s="67"/>
      <c r="P333" s="68"/>
      <c r="Q333" s="69"/>
      <c r="R333" s="70"/>
      <c r="S333" s="70"/>
      <c r="T333" s="70"/>
      <c r="U333" s="69"/>
      <c r="V333" s="70"/>
      <c r="W333" s="69"/>
      <c r="X333" s="62"/>
      <c r="Y333" s="67"/>
      <c r="Z333" s="69"/>
      <c r="AA333" s="19"/>
      <c r="AB333" s="24"/>
    </row>
    <row r="334" spans="1:28" ht="15.75" hidden="1" customHeight="1" outlineLevel="1">
      <c r="B334" s="63" t="str">
        <f>HSH!$B$1</f>
        <v>The University of Texas Health Science Center at Houston</v>
      </c>
      <c r="C334" s="21"/>
      <c r="D334" s="21"/>
      <c r="F334" s="64">
        <f>HSH!$F$34</f>
        <v>0</v>
      </c>
      <c r="G334" s="64">
        <f>HSH!$G$34</f>
        <v>0</v>
      </c>
      <c r="H334" s="64">
        <f>HSH!$H$34</f>
        <v>0</v>
      </c>
      <c r="I334" s="64">
        <f>HSH!$I$34</f>
        <v>0</v>
      </c>
      <c r="J334" s="64">
        <f>HSH!$J$34</f>
        <v>0</v>
      </c>
      <c r="K334" s="64">
        <f>HSH!$K$34</f>
        <v>0</v>
      </c>
      <c r="L334" s="65">
        <f>HSH!$L$34</f>
        <v>0</v>
      </c>
      <c r="N334" s="66"/>
      <c r="O334" s="67"/>
      <c r="P334" s="68"/>
      <c r="Q334" s="69"/>
      <c r="R334" s="70"/>
      <c r="S334" s="70"/>
      <c r="T334" s="70"/>
      <c r="U334" s="69"/>
      <c r="V334" s="70"/>
      <c r="W334" s="69"/>
      <c r="X334" s="62"/>
      <c r="Y334" s="67"/>
      <c r="Z334" s="69"/>
      <c r="AA334" s="19"/>
      <c r="AB334" s="24"/>
    </row>
    <row r="335" spans="1:28" ht="15.75" hidden="1" customHeight="1" outlineLevel="1">
      <c r="B335" s="63" t="str">
        <f>HSSA!$B$1</f>
        <v>The University of Texas Health Science Center at San Antonio</v>
      </c>
      <c r="C335" s="21"/>
      <c r="D335" s="21"/>
      <c r="F335" s="64">
        <f>HSSA!$F$34</f>
        <v>0</v>
      </c>
      <c r="G335" s="64">
        <f>HSSA!$G$34</f>
        <v>0</v>
      </c>
      <c r="H335" s="64">
        <f>HSSA!$H$34</f>
        <v>0</v>
      </c>
      <c r="I335" s="64">
        <f>HSSA!$I$34</f>
        <v>0</v>
      </c>
      <c r="J335" s="64">
        <f>HSSA!$J$34</f>
        <v>0</v>
      </c>
      <c r="K335" s="64">
        <f>HSSA!$K$34</f>
        <v>0</v>
      </c>
      <c r="L335" s="65">
        <f>HSSA!$L$34</f>
        <v>0</v>
      </c>
      <c r="N335" s="66"/>
      <c r="O335" s="67"/>
      <c r="P335" s="68"/>
      <c r="Q335" s="69"/>
      <c r="R335" s="70"/>
      <c r="S335" s="70"/>
      <c r="T335" s="70"/>
      <c r="U335" s="69"/>
      <c r="V335" s="70"/>
      <c r="W335" s="69"/>
      <c r="X335" s="62"/>
      <c r="Y335" s="67"/>
      <c r="Z335" s="69"/>
      <c r="AA335" s="19"/>
      <c r="AB335" s="24"/>
    </row>
    <row r="336" spans="1:28" ht="15.75" hidden="1" customHeight="1" outlineLevel="1">
      <c r="B336" s="63" t="str">
        <f>MBG!$B$1</f>
        <v>The University of Texas Medical Branch at Galveston</v>
      </c>
      <c r="C336" s="21"/>
      <c r="D336" s="21"/>
      <c r="F336" s="64">
        <f>MBG!$F$34</f>
        <v>0</v>
      </c>
      <c r="G336" s="64">
        <f>MBG!$G$34</f>
        <v>0</v>
      </c>
      <c r="H336" s="64">
        <f>MBG!$H$34</f>
        <v>0</v>
      </c>
      <c r="I336" s="64">
        <f>MBG!$I$34</f>
        <v>0</v>
      </c>
      <c r="J336" s="64">
        <f>MBG!$J$34</f>
        <v>0</v>
      </c>
      <c r="K336" s="64">
        <f>MBG!$K$34</f>
        <v>0</v>
      </c>
      <c r="L336" s="65">
        <f>MBG!$L$34</f>
        <v>0</v>
      </c>
      <c r="N336" s="66"/>
      <c r="O336" s="67"/>
      <c r="P336" s="68"/>
      <c r="Q336" s="69"/>
      <c r="R336" s="70"/>
      <c r="S336" s="70"/>
      <c r="T336" s="70"/>
      <c r="U336" s="69"/>
      <c r="V336" s="70"/>
      <c r="W336" s="69"/>
      <c r="X336" s="62"/>
      <c r="Y336" s="67"/>
      <c r="Z336" s="69"/>
      <c r="AA336" s="19"/>
      <c r="AB336" s="24"/>
    </row>
    <row r="337" spans="1:28" ht="15.75" hidden="1" customHeight="1" outlineLevel="1">
      <c r="B337" s="63" t="str">
        <f>MDA!$B$1</f>
        <v>The University of Texas M.D. Anderson Cancer Center</v>
      </c>
      <c r="C337" s="21"/>
      <c r="D337" s="21"/>
      <c r="F337" s="64">
        <f>MDA!$F$34</f>
        <v>0</v>
      </c>
      <c r="G337" s="64">
        <f>MDA!$G$34</f>
        <v>0</v>
      </c>
      <c r="H337" s="64">
        <f>MDA!$H$34</f>
        <v>0</v>
      </c>
      <c r="I337" s="64">
        <f>MDA!$I$34</f>
        <v>0</v>
      </c>
      <c r="J337" s="64">
        <f>MDA!$J$34</f>
        <v>0</v>
      </c>
      <c r="K337" s="64">
        <f>MDA!$K$34</f>
        <v>0</v>
      </c>
      <c r="L337" s="65">
        <f>MDA!$L$34</f>
        <v>0</v>
      </c>
      <c r="N337" s="66"/>
      <c r="O337" s="67"/>
      <c r="P337" s="68"/>
      <c r="Q337" s="69"/>
      <c r="R337" s="70"/>
      <c r="S337" s="70"/>
      <c r="T337" s="70"/>
      <c r="U337" s="69"/>
      <c r="V337" s="70"/>
      <c r="W337" s="69"/>
      <c r="X337" s="62"/>
      <c r="Y337" s="67"/>
      <c r="Z337" s="69"/>
      <c r="AA337" s="19"/>
      <c r="AB337" s="24"/>
    </row>
    <row r="338" spans="1:28" ht="15.75" hidden="1" customHeight="1" outlineLevel="1">
      <c r="B338" s="63" t="str">
        <f>RGVM!$B$1</f>
        <v>The University of Texas Rio Grande Valley Medical School (M)</v>
      </c>
      <c r="C338" s="21"/>
      <c r="D338" s="21"/>
      <c r="F338" s="64">
        <f>RGVM!$F$34</f>
        <v>0</v>
      </c>
      <c r="G338" s="64">
        <f>RGVM!$G$34</f>
        <v>0</v>
      </c>
      <c r="H338" s="64">
        <f>RGVM!$H$34</f>
        <v>0</v>
      </c>
      <c r="I338" s="64">
        <f>RGVM!$I$34</f>
        <v>0</v>
      </c>
      <c r="J338" s="64">
        <f>RGVM!$J$34</f>
        <v>0</v>
      </c>
      <c r="K338" s="64">
        <f>RGVM!$K$34</f>
        <v>0</v>
      </c>
      <c r="L338" s="65">
        <f>RGVM!$L$34</f>
        <v>0</v>
      </c>
      <c r="N338" s="66"/>
      <c r="O338" s="67"/>
      <c r="P338" s="68"/>
      <c r="Q338" s="69"/>
      <c r="R338" s="70"/>
      <c r="S338" s="70"/>
      <c r="T338" s="70"/>
      <c r="U338" s="69"/>
      <c r="V338" s="70"/>
      <c r="W338" s="69"/>
      <c r="X338" s="62"/>
      <c r="Y338" s="67"/>
      <c r="Z338" s="69"/>
      <c r="AA338" s="19"/>
      <c r="AB338" s="24"/>
    </row>
    <row r="339" spans="1:28" ht="15.75" hidden="1" customHeight="1" outlineLevel="1">
      <c r="B339" s="63" t="str">
        <f>SWM!$B$1</f>
        <v>The University of Texas Southwestern Medical Center</v>
      </c>
      <c r="C339" s="21"/>
      <c r="D339" s="21"/>
      <c r="F339" s="64">
        <f>SWM!$F$34</f>
        <v>0</v>
      </c>
      <c r="G339" s="64">
        <f>SWM!$G$34</f>
        <v>0</v>
      </c>
      <c r="H339" s="64">
        <f>SWM!$H$34</f>
        <v>0</v>
      </c>
      <c r="I339" s="64">
        <f>SWM!$I$34</f>
        <v>0</v>
      </c>
      <c r="J339" s="64">
        <f>SWM!$J$34</f>
        <v>0</v>
      </c>
      <c r="K339" s="64">
        <f>SWM!$K$34</f>
        <v>0</v>
      </c>
      <c r="L339" s="65">
        <f>SWM!$L$34</f>
        <v>0</v>
      </c>
      <c r="N339" s="66"/>
      <c r="O339" s="67"/>
      <c r="P339" s="68"/>
      <c r="Q339" s="69"/>
      <c r="R339" s="70"/>
      <c r="S339" s="70"/>
      <c r="T339" s="70"/>
      <c r="U339" s="69"/>
      <c r="V339" s="70"/>
      <c r="W339" s="69"/>
      <c r="X339" s="62"/>
      <c r="Y339" s="67"/>
      <c r="Z339" s="69"/>
      <c r="AA339" s="19"/>
      <c r="AB339" s="24"/>
    </row>
    <row r="340" spans="1:28" ht="15.75" hidden="1" customHeight="1" outlineLevel="1">
      <c r="B340" s="63" t="str">
        <f>TAMHSC!$B$1</f>
        <v>Texas A&amp;M University System Health Science Center</v>
      </c>
      <c r="C340" s="21"/>
      <c r="D340" s="21"/>
      <c r="F340" s="64">
        <f>TAMHSC!$F$34</f>
        <v>0</v>
      </c>
      <c r="G340" s="64">
        <f>TAMHSC!$G$34</f>
        <v>0</v>
      </c>
      <c r="H340" s="64">
        <f>TAMHSC!$H$34</f>
        <v>0</v>
      </c>
      <c r="I340" s="64">
        <f>TAMHSC!$I$34</f>
        <v>0</v>
      </c>
      <c r="J340" s="64">
        <f>TAMHSC!$J$34</f>
        <v>0</v>
      </c>
      <c r="K340" s="64">
        <f>TAMHSC!$K$34</f>
        <v>0</v>
      </c>
      <c r="L340" s="65">
        <f>TAMHSC!$L$34</f>
        <v>0</v>
      </c>
      <c r="N340" s="66"/>
      <c r="O340" s="67"/>
      <c r="P340" s="68"/>
      <c r="Q340" s="69"/>
      <c r="R340" s="70"/>
      <c r="S340" s="70"/>
      <c r="T340" s="70"/>
      <c r="U340" s="69"/>
      <c r="V340" s="70"/>
      <c r="W340" s="69"/>
      <c r="X340" s="62"/>
      <c r="Y340" s="67"/>
      <c r="Z340" s="69"/>
      <c r="AA340" s="19"/>
      <c r="AB340" s="24"/>
    </row>
    <row r="341" spans="1:28" ht="15.75" hidden="1" customHeight="1" outlineLevel="1">
      <c r="B341" s="63" t="str">
        <f>THC!$B$1</f>
        <v>The University of Texas Health Science Center at Tyler</v>
      </c>
      <c r="C341" s="21"/>
      <c r="D341" s="21"/>
      <c r="F341" s="64">
        <f>THC!$F$34</f>
        <v>0</v>
      </c>
      <c r="G341" s="64">
        <f>THC!$G$34</f>
        <v>0</v>
      </c>
      <c r="H341" s="64">
        <f>THC!$H$34</f>
        <v>0</v>
      </c>
      <c r="I341" s="64">
        <f>THC!$I$34</f>
        <v>0</v>
      </c>
      <c r="J341" s="64">
        <f>THC!$J$34</f>
        <v>0</v>
      </c>
      <c r="K341" s="64">
        <f>THC!$K$34</f>
        <v>0</v>
      </c>
      <c r="L341" s="65">
        <f>THC!$L$34</f>
        <v>0</v>
      </c>
      <c r="N341" s="66"/>
      <c r="O341" s="67"/>
      <c r="P341" s="68"/>
      <c r="Q341" s="69"/>
      <c r="R341" s="70"/>
      <c r="S341" s="70"/>
      <c r="T341" s="70"/>
      <c r="U341" s="69"/>
      <c r="V341" s="70"/>
      <c r="W341" s="69"/>
      <c r="X341" s="62"/>
      <c r="Y341" s="67"/>
      <c r="Z341" s="69"/>
      <c r="AA341" s="19"/>
      <c r="AB341" s="24"/>
    </row>
    <row r="342" spans="1:28" ht="15.75" hidden="1" customHeight="1" outlineLevel="1">
      <c r="B342" s="63" t="str">
        <f>TTUHSC!$B$1</f>
        <v>Texas Tech University Health Sciences Center</v>
      </c>
      <c r="C342" s="21"/>
      <c r="D342" s="21"/>
      <c r="F342" s="64">
        <f>TTUHSC!$F$34</f>
        <v>0</v>
      </c>
      <c r="G342" s="64">
        <f>TTUHSC!$G$34</f>
        <v>0</v>
      </c>
      <c r="H342" s="64">
        <f>TTUHSC!$H$34</f>
        <v>0</v>
      </c>
      <c r="I342" s="64">
        <f>TTUHSC!$I$34</f>
        <v>0</v>
      </c>
      <c r="J342" s="64">
        <f>TTUHSC!$J$34</f>
        <v>0</v>
      </c>
      <c r="K342" s="64">
        <f>TTUHSC!$K$34</f>
        <v>0</v>
      </c>
      <c r="L342" s="65">
        <f>TTUHSC!$L$34</f>
        <v>0</v>
      </c>
      <c r="N342" s="66"/>
      <c r="O342" s="67"/>
      <c r="P342" s="68"/>
      <c r="Q342" s="69"/>
      <c r="R342" s="70"/>
      <c r="S342" s="70"/>
      <c r="T342" s="70"/>
      <c r="U342" s="69"/>
      <c r="V342" s="70"/>
      <c r="W342" s="69"/>
      <c r="X342" s="62"/>
      <c r="Y342" s="67"/>
      <c r="Z342" s="69"/>
      <c r="AA342" s="19"/>
      <c r="AB342" s="24"/>
    </row>
    <row r="343" spans="1:28" ht="15.75" hidden="1" customHeight="1" outlineLevel="1">
      <c r="B343" s="63" t="str">
        <f>TTUHSCEP!$B$1</f>
        <v>Texas Tech University Health Sciences Center at El Paso</v>
      </c>
      <c r="C343" s="21"/>
      <c r="D343" s="21"/>
      <c r="F343" s="64">
        <f>TTUHSCEP!$F$34</f>
        <v>0</v>
      </c>
      <c r="G343" s="64">
        <f>TTUHSCEP!$G$34</f>
        <v>0</v>
      </c>
      <c r="H343" s="64">
        <f>TTUHSCEP!$H$34</f>
        <v>0</v>
      </c>
      <c r="I343" s="64">
        <f>TTUHSCEP!$I$34</f>
        <v>0</v>
      </c>
      <c r="J343" s="64">
        <f>TTUHSCEP!$J$34</f>
        <v>0</v>
      </c>
      <c r="K343" s="64">
        <f>TTUHSCEP!$K$34</f>
        <v>0</v>
      </c>
      <c r="L343" s="65">
        <f>TTUHSCEP!$L$34</f>
        <v>0</v>
      </c>
      <c r="N343" s="66"/>
      <c r="O343" s="67"/>
      <c r="P343" s="68"/>
      <c r="Q343" s="69"/>
      <c r="R343" s="70"/>
      <c r="S343" s="70"/>
      <c r="T343" s="70"/>
      <c r="U343" s="69"/>
      <c r="V343" s="70"/>
      <c r="W343" s="69"/>
      <c r="X343" s="62"/>
      <c r="Y343" s="67"/>
      <c r="Z343" s="69"/>
      <c r="AA343" s="19"/>
      <c r="AB343" s="24"/>
    </row>
    <row r="344" spans="1:28" ht="15.75" hidden="1" customHeight="1" outlineLevel="1">
      <c r="B344" s="63" t="str">
        <f>UNTHSC1!$B$1</f>
        <v>University of North Texas Health Science Center at Fort Worth (Less PM)</v>
      </c>
      <c r="C344" s="21"/>
      <c r="D344" s="21"/>
      <c r="F344" s="64">
        <f>UNTHSC1!$F$34</f>
        <v>0</v>
      </c>
      <c r="G344" s="64">
        <f>UNTHSC1!$G$34</f>
        <v>0</v>
      </c>
      <c r="H344" s="64">
        <f>UNTHSC1!$H$34</f>
        <v>0</v>
      </c>
      <c r="I344" s="64">
        <f>UNTHSC1!$I$34</f>
        <v>0</v>
      </c>
      <c r="J344" s="64">
        <f>UNTHSC1!$J$34</f>
        <v>0</v>
      </c>
      <c r="K344" s="64">
        <f>UNTHSC1!$K$34</f>
        <v>0</v>
      </c>
      <c r="L344" s="65">
        <f>UNTHSC1!$L$34</f>
        <v>0</v>
      </c>
      <c r="N344" s="66"/>
      <c r="O344" s="67"/>
      <c r="P344" s="68"/>
      <c r="Q344" s="69"/>
      <c r="R344" s="70"/>
      <c r="S344" s="70"/>
      <c r="T344" s="70"/>
      <c r="U344" s="69"/>
      <c r="V344" s="70"/>
      <c r="W344" s="69"/>
      <c r="X344" s="62"/>
      <c r="Y344" s="67"/>
      <c r="Z344" s="69"/>
      <c r="AA344" s="19"/>
      <c r="AB344" s="24"/>
    </row>
    <row r="345" spans="1:28" ht="15.75" hidden="1" customHeight="1" outlineLevel="1">
      <c r="B345" s="63" t="str">
        <f>UHM!$B$1</f>
        <v>University of Houston Medical School (M)</v>
      </c>
      <c r="C345" s="21"/>
      <c r="D345" s="21"/>
      <c r="F345" s="64">
        <f>UHM!$F$34</f>
        <v>0</v>
      </c>
      <c r="G345" s="64">
        <f>UHM!$G$34</f>
        <v>0</v>
      </c>
      <c r="H345" s="64">
        <f>UHM!$H$34</f>
        <v>0</v>
      </c>
      <c r="I345" s="64">
        <f>UHM!$I$34</f>
        <v>0</v>
      </c>
      <c r="J345" s="64">
        <f>UHM!$J$34</f>
        <v>0</v>
      </c>
      <c r="K345" s="64">
        <f>UHM!$K$34</f>
        <v>0</v>
      </c>
      <c r="L345" s="65">
        <f>UHM!$L$34</f>
        <v>0</v>
      </c>
      <c r="N345" s="66"/>
      <c r="O345" s="67"/>
      <c r="P345" s="68"/>
      <c r="Q345" s="69"/>
      <c r="R345" s="70"/>
      <c r="S345" s="70"/>
      <c r="T345" s="70"/>
      <c r="U345" s="69"/>
      <c r="V345" s="70"/>
      <c r="W345" s="69"/>
      <c r="X345" s="62"/>
      <c r="Y345" s="67"/>
      <c r="Z345" s="69"/>
      <c r="AA345" s="19"/>
      <c r="AB345" s="24"/>
    </row>
    <row r="346" spans="1:28" ht="15.75" customHeight="1" collapsed="1">
      <c r="A346" s="387" t="s">
        <v>599</v>
      </c>
      <c r="B346" s="63" t="s">
        <v>32</v>
      </c>
      <c r="C346" s="21"/>
      <c r="D346" s="21"/>
      <c r="F346" s="64">
        <f t="shared" ref="F346:L346" si="15">SUM(F333:F345)</f>
        <v>0</v>
      </c>
      <c r="G346" s="64">
        <f t="shared" si="15"/>
        <v>0</v>
      </c>
      <c r="H346" s="64">
        <f t="shared" si="15"/>
        <v>0</v>
      </c>
      <c r="I346" s="64">
        <f t="shared" si="15"/>
        <v>0</v>
      </c>
      <c r="J346" s="64">
        <f t="shared" si="15"/>
        <v>0</v>
      </c>
      <c r="K346" s="64">
        <f t="shared" si="15"/>
        <v>0</v>
      </c>
      <c r="L346" s="65">
        <f t="shared" si="15"/>
        <v>0</v>
      </c>
      <c r="N346" s="66"/>
      <c r="O346" s="67"/>
      <c r="P346" s="68"/>
      <c r="Q346" s="69"/>
      <c r="R346" s="70"/>
      <c r="S346" s="70"/>
      <c r="T346" s="70"/>
      <c r="U346" s="69"/>
      <c r="V346" s="70"/>
      <c r="W346" s="69"/>
      <c r="X346" s="62"/>
      <c r="Y346" s="67"/>
      <c r="Z346" s="69"/>
      <c r="AA346" s="19"/>
      <c r="AB346" s="24"/>
    </row>
    <row r="347" spans="1:28" ht="15.75" hidden="1" customHeight="1" outlineLevel="1">
      <c r="B347" s="63" t="str">
        <f>AUSM!$B$1</f>
        <v>The University of Texas at Austin Medical School (M)</v>
      </c>
      <c r="C347" s="21"/>
      <c r="D347" s="21"/>
      <c r="F347" s="64">
        <f>AUSM!$F$35</f>
        <v>0</v>
      </c>
      <c r="G347" s="64">
        <f>AUSM!$G$35</f>
        <v>0</v>
      </c>
      <c r="H347" s="64">
        <f>AUSM!$H$35</f>
        <v>0</v>
      </c>
      <c r="I347" s="64">
        <f>AUSM!$I$35</f>
        <v>0</v>
      </c>
      <c r="J347" s="64">
        <f>AUSM!$J$35</f>
        <v>0</v>
      </c>
      <c r="K347" s="64">
        <f>AUSM!$K$35</f>
        <v>0</v>
      </c>
      <c r="L347" s="65">
        <f>AUSM!$L$35</f>
        <v>0</v>
      </c>
      <c r="N347" s="66"/>
      <c r="O347" s="67"/>
      <c r="P347" s="68"/>
      <c r="Q347" s="69"/>
      <c r="R347" s="70"/>
      <c r="S347" s="70"/>
      <c r="T347" s="70"/>
      <c r="U347" s="69"/>
      <c r="V347" s="70"/>
      <c r="W347" s="69"/>
      <c r="X347" s="62"/>
      <c r="Y347" s="67"/>
      <c r="Z347" s="69"/>
      <c r="AA347" s="19"/>
      <c r="AB347" s="24"/>
    </row>
    <row r="348" spans="1:28" ht="15.75" hidden="1" customHeight="1" outlineLevel="1">
      <c r="B348" s="63" t="str">
        <f>HSH!$B$1</f>
        <v>The University of Texas Health Science Center at Houston</v>
      </c>
      <c r="C348" s="21"/>
      <c r="D348" s="21"/>
      <c r="F348" s="64">
        <f>HSH!$F$35</f>
        <v>0</v>
      </c>
      <c r="G348" s="64">
        <f>HSH!$G$35</f>
        <v>0</v>
      </c>
      <c r="H348" s="64">
        <f>HSH!$H$35</f>
        <v>0</v>
      </c>
      <c r="I348" s="64">
        <f>HSH!$I$35</f>
        <v>0</v>
      </c>
      <c r="J348" s="64">
        <f>HSH!$J$35</f>
        <v>0</v>
      </c>
      <c r="K348" s="64">
        <f>HSH!$K$35</f>
        <v>0</v>
      </c>
      <c r="L348" s="65">
        <f>HSH!$L$35</f>
        <v>0</v>
      </c>
      <c r="N348" s="66"/>
      <c r="O348" s="67"/>
      <c r="P348" s="68"/>
      <c r="Q348" s="69"/>
      <c r="R348" s="70"/>
      <c r="S348" s="70"/>
      <c r="T348" s="70"/>
      <c r="U348" s="69"/>
      <c r="V348" s="70"/>
      <c r="W348" s="69"/>
      <c r="X348" s="62"/>
      <c r="Y348" s="67"/>
      <c r="Z348" s="69"/>
      <c r="AA348" s="19"/>
      <c r="AB348" s="24"/>
    </row>
    <row r="349" spans="1:28" ht="15.75" hidden="1" customHeight="1" outlineLevel="1">
      <c r="B349" s="63" t="str">
        <f>HSSA!$B$1</f>
        <v>The University of Texas Health Science Center at San Antonio</v>
      </c>
      <c r="C349" s="21"/>
      <c r="D349" s="21"/>
      <c r="F349" s="64">
        <f>HSSA!$F$35</f>
        <v>0</v>
      </c>
      <c r="G349" s="64">
        <f>HSSA!$G$35</f>
        <v>0</v>
      </c>
      <c r="H349" s="64">
        <f>HSSA!$H$35</f>
        <v>0</v>
      </c>
      <c r="I349" s="64">
        <f>HSSA!$I$35</f>
        <v>0</v>
      </c>
      <c r="J349" s="64">
        <f>HSSA!$J$35</f>
        <v>0</v>
      </c>
      <c r="K349" s="64">
        <f>HSSA!$K$35</f>
        <v>0</v>
      </c>
      <c r="L349" s="65">
        <f>HSSA!$L$35</f>
        <v>0</v>
      </c>
      <c r="N349" s="66"/>
      <c r="O349" s="67"/>
      <c r="P349" s="68"/>
      <c r="Q349" s="69"/>
      <c r="R349" s="70"/>
      <c r="S349" s="70"/>
      <c r="T349" s="70"/>
      <c r="U349" s="69"/>
      <c r="V349" s="70"/>
      <c r="W349" s="69"/>
      <c r="X349" s="62"/>
      <c r="Y349" s="67"/>
      <c r="Z349" s="69"/>
      <c r="AA349" s="19"/>
      <c r="AB349" s="24"/>
    </row>
    <row r="350" spans="1:28" ht="15.75" hidden="1" customHeight="1" outlineLevel="1">
      <c r="B350" s="63" t="str">
        <f>MBG!$B$1</f>
        <v>The University of Texas Medical Branch at Galveston</v>
      </c>
      <c r="C350" s="21"/>
      <c r="D350" s="21"/>
      <c r="F350" s="64">
        <f>MBG!$F$35</f>
        <v>0</v>
      </c>
      <c r="G350" s="64">
        <f>MBG!$G$35</f>
        <v>0</v>
      </c>
      <c r="H350" s="64">
        <f>MBG!$H$35</f>
        <v>0</v>
      </c>
      <c r="I350" s="64">
        <f>MBG!$I$35</f>
        <v>0</v>
      </c>
      <c r="J350" s="64">
        <f>MBG!$J$35</f>
        <v>0</v>
      </c>
      <c r="K350" s="64">
        <f>MBG!$K$35</f>
        <v>0</v>
      </c>
      <c r="L350" s="65">
        <f>MBG!$L$35</f>
        <v>0</v>
      </c>
      <c r="N350" s="66"/>
      <c r="O350" s="67"/>
      <c r="P350" s="68"/>
      <c r="Q350" s="69"/>
      <c r="R350" s="70"/>
      <c r="S350" s="70"/>
      <c r="T350" s="70"/>
      <c r="U350" s="69"/>
      <c r="V350" s="70"/>
      <c r="W350" s="69"/>
      <c r="X350" s="62"/>
      <c r="Y350" s="67"/>
      <c r="Z350" s="69"/>
      <c r="AA350" s="19"/>
      <c r="AB350" s="24"/>
    </row>
    <row r="351" spans="1:28" ht="15.75" hidden="1" customHeight="1" outlineLevel="1">
      <c r="B351" s="63" t="str">
        <f>MDA!$B$1</f>
        <v>The University of Texas M.D. Anderson Cancer Center</v>
      </c>
      <c r="C351" s="21"/>
      <c r="D351" s="21"/>
      <c r="F351" s="64">
        <f>MDA!$F$35</f>
        <v>0</v>
      </c>
      <c r="G351" s="64">
        <f>MDA!$G$35</f>
        <v>0</v>
      </c>
      <c r="H351" s="64">
        <f>MDA!$H$35</f>
        <v>0</v>
      </c>
      <c r="I351" s="64">
        <f>MDA!$I$35</f>
        <v>0</v>
      </c>
      <c r="J351" s="64">
        <f>MDA!$J$35</f>
        <v>0</v>
      </c>
      <c r="K351" s="64">
        <f>MDA!$K$35</f>
        <v>0</v>
      </c>
      <c r="L351" s="65">
        <f>MDA!$L$35</f>
        <v>0</v>
      </c>
      <c r="N351" s="66"/>
      <c r="O351" s="67"/>
      <c r="P351" s="68"/>
      <c r="Q351" s="69"/>
      <c r="R351" s="70"/>
      <c r="S351" s="70"/>
      <c r="T351" s="70"/>
      <c r="U351" s="69"/>
      <c r="V351" s="70"/>
      <c r="W351" s="69"/>
      <c r="X351" s="62"/>
      <c r="Y351" s="67"/>
      <c r="Z351" s="69"/>
      <c r="AA351" s="19"/>
      <c r="AB351" s="24"/>
    </row>
    <row r="352" spans="1:28" ht="15.75" hidden="1" customHeight="1" outlineLevel="1">
      <c r="B352" s="63" t="str">
        <f>RGVM!$B$1</f>
        <v>The University of Texas Rio Grande Valley Medical School (M)</v>
      </c>
      <c r="C352" s="21"/>
      <c r="D352" s="21"/>
      <c r="F352" s="64">
        <f>RGVM!$F$35</f>
        <v>0</v>
      </c>
      <c r="G352" s="64">
        <f>RGVM!$G$35</f>
        <v>0</v>
      </c>
      <c r="H352" s="64">
        <f>RGVM!$H$35</f>
        <v>0</v>
      </c>
      <c r="I352" s="64">
        <f>RGVM!$I$35</f>
        <v>0</v>
      </c>
      <c r="J352" s="64">
        <f>RGVM!$J$35</f>
        <v>0</v>
      </c>
      <c r="K352" s="64">
        <f>RGVM!$K$35</f>
        <v>0</v>
      </c>
      <c r="L352" s="65">
        <f>RGVM!$L$35</f>
        <v>0</v>
      </c>
      <c r="N352" s="66"/>
      <c r="O352" s="67"/>
      <c r="P352" s="68"/>
      <c r="Q352" s="69"/>
      <c r="R352" s="70"/>
      <c r="S352" s="70"/>
      <c r="T352" s="70"/>
      <c r="U352" s="69"/>
      <c r="V352" s="70"/>
      <c r="W352" s="69"/>
      <c r="X352" s="62"/>
      <c r="Y352" s="67"/>
      <c r="Z352" s="69"/>
      <c r="AA352" s="19"/>
      <c r="AB352" s="24"/>
    </row>
    <row r="353" spans="1:28" ht="15.75" hidden="1" customHeight="1" outlineLevel="1">
      <c r="B353" s="63" t="str">
        <f>SWM!$B$1</f>
        <v>The University of Texas Southwestern Medical Center</v>
      </c>
      <c r="C353" s="21"/>
      <c r="D353" s="21"/>
      <c r="F353" s="64">
        <f>SWM!$F$35</f>
        <v>0</v>
      </c>
      <c r="G353" s="64">
        <f>SWM!$G$35</f>
        <v>0</v>
      </c>
      <c r="H353" s="64">
        <f>SWM!$H$35</f>
        <v>0</v>
      </c>
      <c r="I353" s="64">
        <f>SWM!$I$35</f>
        <v>0</v>
      </c>
      <c r="J353" s="64">
        <f>SWM!$J$35</f>
        <v>0</v>
      </c>
      <c r="K353" s="64">
        <f>SWM!$K$35</f>
        <v>0</v>
      </c>
      <c r="L353" s="65">
        <f>SWM!$L$35</f>
        <v>0</v>
      </c>
      <c r="N353" s="66"/>
      <c r="O353" s="67"/>
      <c r="P353" s="68"/>
      <c r="Q353" s="69"/>
      <c r="R353" s="70"/>
      <c r="S353" s="70"/>
      <c r="T353" s="70"/>
      <c r="U353" s="69"/>
      <c r="V353" s="70"/>
      <c r="W353" s="69"/>
      <c r="X353" s="62"/>
      <c r="Y353" s="67"/>
      <c r="Z353" s="69"/>
      <c r="AA353" s="19"/>
      <c r="AB353" s="24"/>
    </row>
    <row r="354" spans="1:28" ht="15.75" hidden="1" customHeight="1" outlineLevel="1">
      <c r="B354" s="63" t="str">
        <f>TAMHSC!$B$1</f>
        <v>Texas A&amp;M University System Health Science Center</v>
      </c>
      <c r="C354" s="21"/>
      <c r="D354" s="21"/>
      <c r="F354" s="64">
        <f>TAMHSC!$F$35</f>
        <v>1952</v>
      </c>
      <c r="G354" s="64">
        <f>TAMHSC!$G$35</f>
        <v>0</v>
      </c>
      <c r="H354" s="64">
        <f>TAMHSC!$H$35</f>
        <v>0</v>
      </c>
      <c r="I354" s="64">
        <f>TAMHSC!$I$35</f>
        <v>31833</v>
      </c>
      <c r="J354" s="64">
        <f>TAMHSC!$J$35</f>
        <v>0</v>
      </c>
      <c r="K354" s="64">
        <f>TAMHSC!$K$35</f>
        <v>0</v>
      </c>
      <c r="L354" s="65">
        <f>TAMHSC!$L$35</f>
        <v>33785</v>
      </c>
      <c r="N354" s="66"/>
      <c r="O354" s="67"/>
      <c r="P354" s="68"/>
      <c r="Q354" s="69"/>
      <c r="R354" s="70"/>
      <c r="S354" s="70"/>
      <c r="T354" s="70"/>
      <c r="U354" s="69"/>
      <c r="V354" s="70"/>
      <c r="W354" s="69"/>
      <c r="X354" s="62"/>
      <c r="Y354" s="67"/>
      <c r="Z354" s="69"/>
      <c r="AA354" s="19"/>
      <c r="AB354" s="24"/>
    </row>
    <row r="355" spans="1:28" ht="15.75" hidden="1" customHeight="1" outlineLevel="1">
      <c r="B355" s="63" t="str">
        <f>THC!$B$1</f>
        <v>The University of Texas Health Science Center at Tyler</v>
      </c>
      <c r="C355" s="21"/>
      <c r="D355" s="21"/>
      <c r="F355" s="64">
        <f>THC!$F$35</f>
        <v>0</v>
      </c>
      <c r="G355" s="64">
        <f>THC!$G$35</f>
        <v>0</v>
      </c>
      <c r="H355" s="64">
        <f>THC!$H$35</f>
        <v>0</v>
      </c>
      <c r="I355" s="64">
        <f>THC!$I$35</f>
        <v>0</v>
      </c>
      <c r="J355" s="64">
        <f>THC!$J$35</f>
        <v>0</v>
      </c>
      <c r="K355" s="64">
        <f>THC!$K$35</f>
        <v>0</v>
      </c>
      <c r="L355" s="65">
        <f>THC!$L$35</f>
        <v>0</v>
      </c>
      <c r="N355" s="66"/>
      <c r="O355" s="67"/>
      <c r="P355" s="68"/>
      <c r="Q355" s="69"/>
      <c r="R355" s="70"/>
      <c r="S355" s="70"/>
      <c r="T355" s="70"/>
      <c r="U355" s="69"/>
      <c r="V355" s="70"/>
      <c r="W355" s="69"/>
      <c r="X355" s="62"/>
      <c r="Y355" s="67"/>
      <c r="Z355" s="69"/>
      <c r="AA355" s="19"/>
      <c r="AB355" s="24"/>
    </row>
    <row r="356" spans="1:28" ht="15.75" hidden="1" customHeight="1" outlineLevel="1">
      <c r="B356" s="63" t="str">
        <f>TTUHSC!$B$1</f>
        <v>Texas Tech University Health Sciences Center</v>
      </c>
      <c r="C356" s="21"/>
      <c r="D356" s="21"/>
      <c r="F356" s="64">
        <f>TTUHSC!$F$35</f>
        <v>38543</v>
      </c>
      <c r="G356" s="64">
        <f>TTUHSC!$G$35</f>
        <v>711968</v>
      </c>
      <c r="H356" s="64">
        <f>TTUHSC!$H$35</f>
        <v>0</v>
      </c>
      <c r="I356" s="64">
        <f>TTUHSC!$I$35</f>
        <v>119995</v>
      </c>
      <c r="J356" s="64">
        <f>TTUHSC!$J$35</f>
        <v>0</v>
      </c>
      <c r="K356" s="64">
        <f>TTUHSC!$K$35</f>
        <v>49921</v>
      </c>
      <c r="L356" s="65">
        <f>TTUHSC!$L$35</f>
        <v>920427</v>
      </c>
      <c r="N356" s="66"/>
      <c r="O356" s="67"/>
      <c r="P356" s="68"/>
      <c r="Q356" s="69"/>
      <c r="R356" s="70"/>
      <c r="S356" s="70"/>
      <c r="T356" s="70"/>
      <c r="U356" s="69"/>
      <c r="V356" s="70"/>
      <c r="W356" s="69"/>
      <c r="X356" s="62"/>
      <c r="Y356" s="67"/>
      <c r="Z356" s="69"/>
      <c r="AA356" s="19"/>
      <c r="AB356" s="24"/>
    </row>
    <row r="357" spans="1:28" ht="15.75" hidden="1" customHeight="1" outlineLevel="1">
      <c r="B357" s="63" t="str">
        <f>TTUHSCEP!$B$1</f>
        <v>Texas Tech University Health Sciences Center at El Paso</v>
      </c>
      <c r="C357" s="21"/>
      <c r="D357" s="21"/>
      <c r="F357" s="64">
        <f>TTUHSCEP!$F$35</f>
        <v>27470</v>
      </c>
      <c r="G357" s="64">
        <f>TTUHSCEP!$G$35</f>
        <v>49224</v>
      </c>
      <c r="H357" s="64">
        <f>TTUHSCEP!$H$35</f>
        <v>0</v>
      </c>
      <c r="I357" s="64">
        <f>TTUHSCEP!$I$35</f>
        <v>4567</v>
      </c>
      <c r="J357" s="64">
        <f>TTUHSCEP!$J$35</f>
        <v>0</v>
      </c>
      <c r="K357" s="64">
        <f>TTUHSCEP!$K$35</f>
        <v>29637</v>
      </c>
      <c r="L357" s="65">
        <f>TTUHSCEP!$L$35</f>
        <v>110898</v>
      </c>
      <c r="N357" s="66"/>
      <c r="O357" s="67"/>
      <c r="P357" s="68"/>
      <c r="Q357" s="69"/>
      <c r="R357" s="70"/>
      <c r="S357" s="70"/>
      <c r="T357" s="70"/>
      <c r="U357" s="69"/>
      <c r="V357" s="70"/>
      <c r="W357" s="69"/>
      <c r="X357" s="62"/>
      <c r="Y357" s="67"/>
      <c r="Z357" s="69"/>
      <c r="AA357" s="19"/>
      <c r="AB357" s="24"/>
    </row>
    <row r="358" spans="1:28" ht="15.75" hidden="1" customHeight="1" outlineLevel="1">
      <c r="B358" s="63" t="str">
        <f>UNTHSC1!$B$1</f>
        <v>University of North Texas Health Science Center at Fort Worth (Less PM)</v>
      </c>
      <c r="C358" s="21"/>
      <c r="D358" s="21"/>
      <c r="F358" s="64">
        <f>UNTHSC1!$F$35</f>
        <v>0</v>
      </c>
      <c r="G358" s="64">
        <f>UNTHSC1!$G$35</f>
        <v>0</v>
      </c>
      <c r="H358" s="64">
        <f>UNTHSC1!$H$35</f>
        <v>0</v>
      </c>
      <c r="I358" s="64">
        <f>UNTHSC1!$I$35</f>
        <v>0</v>
      </c>
      <c r="J358" s="64">
        <f>UNTHSC1!$J$35</f>
        <v>0</v>
      </c>
      <c r="K358" s="64">
        <f>UNTHSC1!$K$35</f>
        <v>0</v>
      </c>
      <c r="L358" s="65">
        <f>UNTHSC1!$L$35</f>
        <v>0</v>
      </c>
      <c r="N358" s="66"/>
      <c r="O358" s="67"/>
      <c r="P358" s="68"/>
      <c r="Q358" s="69"/>
      <c r="R358" s="70"/>
      <c r="S358" s="70"/>
      <c r="T358" s="70"/>
      <c r="U358" s="69"/>
      <c r="V358" s="70"/>
      <c r="W358" s="69"/>
      <c r="X358" s="62"/>
      <c r="Y358" s="67"/>
      <c r="Z358" s="69"/>
      <c r="AA358" s="19"/>
      <c r="AB358" s="24"/>
    </row>
    <row r="359" spans="1:28" ht="15.75" hidden="1" customHeight="1" outlineLevel="1">
      <c r="B359" s="63" t="str">
        <f>UHM!$B$1</f>
        <v>University of Houston Medical School (M)</v>
      </c>
      <c r="C359" s="21"/>
      <c r="D359" s="21"/>
      <c r="F359" s="64">
        <f>UHM!$F$35</f>
        <v>0</v>
      </c>
      <c r="G359" s="64">
        <f>UHM!$G$35</f>
        <v>0</v>
      </c>
      <c r="H359" s="64">
        <f>UHM!$H$35</f>
        <v>0</v>
      </c>
      <c r="I359" s="64">
        <f>UHM!$I$35</f>
        <v>0</v>
      </c>
      <c r="J359" s="64">
        <f>UHM!$J$35</f>
        <v>0</v>
      </c>
      <c r="K359" s="64">
        <f>UHM!$K$35</f>
        <v>0</v>
      </c>
      <c r="L359" s="65">
        <f>UHM!$L$35</f>
        <v>0</v>
      </c>
      <c r="N359" s="66"/>
      <c r="O359" s="67"/>
      <c r="P359" s="68"/>
      <c r="Q359" s="69"/>
      <c r="R359" s="70"/>
      <c r="S359" s="70"/>
      <c r="T359" s="70"/>
      <c r="U359" s="69"/>
      <c r="V359" s="70"/>
      <c r="W359" s="69"/>
      <c r="X359" s="62"/>
      <c r="Y359" s="67"/>
      <c r="Z359" s="69"/>
      <c r="AA359" s="19"/>
      <c r="AB359" s="24"/>
    </row>
    <row r="360" spans="1:28" ht="15.75" customHeight="1" collapsed="1">
      <c r="A360" s="387" t="s">
        <v>599</v>
      </c>
      <c r="B360" s="55" t="s">
        <v>33</v>
      </c>
      <c r="C360" s="21"/>
      <c r="D360" s="21"/>
      <c r="F360" s="64">
        <f t="shared" ref="F360:L360" si="16">SUM(F347:F359)</f>
        <v>67965</v>
      </c>
      <c r="G360" s="64">
        <f t="shared" si="16"/>
        <v>761192</v>
      </c>
      <c r="H360" s="64">
        <f t="shared" si="16"/>
        <v>0</v>
      </c>
      <c r="I360" s="64">
        <f t="shared" si="16"/>
        <v>156395</v>
      </c>
      <c r="J360" s="64">
        <f t="shared" si="16"/>
        <v>0</v>
      </c>
      <c r="K360" s="64">
        <f t="shared" si="16"/>
        <v>79558</v>
      </c>
      <c r="L360" s="65">
        <f t="shared" si="16"/>
        <v>1065110</v>
      </c>
      <c r="N360" s="66"/>
      <c r="O360" s="67"/>
      <c r="P360" s="68"/>
      <c r="Q360" s="69"/>
      <c r="R360" s="70"/>
      <c r="S360" s="70"/>
      <c r="T360" s="70"/>
      <c r="U360" s="69"/>
      <c r="V360" s="70"/>
      <c r="W360" s="69"/>
      <c r="X360" s="62"/>
      <c r="Y360" s="67"/>
      <c r="Z360" s="69"/>
      <c r="AA360" s="19"/>
      <c r="AB360" s="24"/>
    </row>
    <row r="361" spans="1:28" ht="15.75" hidden="1" customHeight="1" outlineLevel="1">
      <c r="B361" s="55" t="str">
        <f>AUSM!$B$1</f>
        <v>The University of Texas at Austin Medical School (M)</v>
      </c>
      <c r="C361" s="21"/>
      <c r="D361" s="21"/>
      <c r="F361" s="64">
        <f>AUSM!$F$36</f>
        <v>0</v>
      </c>
      <c r="G361" s="64">
        <f>AUSM!$G$36</f>
        <v>0</v>
      </c>
      <c r="H361" s="64">
        <f>AUSM!$H$36</f>
        <v>0</v>
      </c>
      <c r="I361" s="64">
        <f>AUSM!$I$36</f>
        <v>0</v>
      </c>
      <c r="J361" s="64">
        <f>AUSM!$J$36</f>
        <v>0</v>
      </c>
      <c r="K361" s="64">
        <f>AUSM!$K$36</f>
        <v>0</v>
      </c>
      <c r="L361" s="65">
        <f>AUSM!$L$36</f>
        <v>0</v>
      </c>
      <c r="N361" s="66"/>
      <c r="O361" s="67"/>
      <c r="P361" s="68"/>
      <c r="Q361" s="69"/>
      <c r="R361" s="70"/>
      <c r="S361" s="70"/>
      <c r="T361" s="70"/>
      <c r="U361" s="69"/>
      <c r="V361" s="70"/>
      <c r="W361" s="69"/>
      <c r="X361" s="62"/>
      <c r="Y361" s="67"/>
      <c r="Z361" s="69"/>
      <c r="AA361" s="19"/>
      <c r="AB361" s="24"/>
    </row>
    <row r="362" spans="1:28" ht="15.75" hidden="1" customHeight="1" outlineLevel="1">
      <c r="B362" s="55" t="str">
        <f>HSH!$B$1</f>
        <v>The University of Texas Health Science Center at Houston</v>
      </c>
      <c r="C362" s="21"/>
      <c r="D362" s="21"/>
      <c r="F362" s="64">
        <f>HSH!$F$36</f>
        <v>0</v>
      </c>
      <c r="G362" s="64">
        <f>HSH!$G$36</f>
        <v>0</v>
      </c>
      <c r="H362" s="64">
        <f>HSH!$H$36</f>
        <v>0</v>
      </c>
      <c r="I362" s="64">
        <f>HSH!$I$36</f>
        <v>0</v>
      </c>
      <c r="J362" s="64">
        <f>HSH!$J$36</f>
        <v>0</v>
      </c>
      <c r="K362" s="64">
        <f>HSH!$K$36</f>
        <v>0</v>
      </c>
      <c r="L362" s="65">
        <f>HSH!$L$36</f>
        <v>0</v>
      </c>
      <c r="N362" s="66"/>
      <c r="O362" s="67"/>
      <c r="P362" s="68"/>
      <c r="Q362" s="69"/>
      <c r="R362" s="70"/>
      <c r="S362" s="70"/>
      <c r="T362" s="70"/>
      <c r="U362" s="69"/>
      <c r="V362" s="70"/>
      <c r="W362" s="69"/>
      <c r="X362" s="62"/>
      <c r="Y362" s="67"/>
      <c r="Z362" s="69"/>
      <c r="AA362" s="19"/>
      <c r="AB362" s="24"/>
    </row>
    <row r="363" spans="1:28" ht="15.75" hidden="1" customHeight="1" outlineLevel="1">
      <c r="B363" s="55" t="str">
        <f>HSSA!$B$1</f>
        <v>The University of Texas Health Science Center at San Antonio</v>
      </c>
      <c r="C363" s="21"/>
      <c r="D363" s="21"/>
      <c r="F363" s="64">
        <f>HSSA!$F$36</f>
        <v>0</v>
      </c>
      <c r="G363" s="64">
        <f>HSSA!$G$36</f>
        <v>0</v>
      </c>
      <c r="H363" s="64">
        <f>HSSA!$H$36</f>
        <v>0</v>
      </c>
      <c r="I363" s="64">
        <f>HSSA!$I$36</f>
        <v>0</v>
      </c>
      <c r="J363" s="64">
        <f>HSSA!$J$36</f>
        <v>0</v>
      </c>
      <c r="K363" s="64">
        <f>HSSA!$K$36</f>
        <v>0</v>
      </c>
      <c r="L363" s="65">
        <f>HSSA!$L$36</f>
        <v>0</v>
      </c>
      <c r="N363" s="66"/>
      <c r="O363" s="67"/>
      <c r="P363" s="68"/>
      <c r="Q363" s="69"/>
      <c r="R363" s="70"/>
      <c r="S363" s="70"/>
      <c r="T363" s="70"/>
      <c r="U363" s="69"/>
      <c r="V363" s="70"/>
      <c r="W363" s="69"/>
      <c r="X363" s="62"/>
      <c r="Y363" s="67"/>
      <c r="Z363" s="69"/>
      <c r="AA363" s="19"/>
      <c r="AB363" s="24"/>
    </row>
    <row r="364" spans="1:28" ht="15.75" hidden="1" customHeight="1" outlineLevel="1">
      <c r="B364" s="55" t="str">
        <f>MBG!$B$1</f>
        <v>The University of Texas Medical Branch at Galveston</v>
      </c>
      <c r="C364" s="21"/>
      <c r="D364" s="21"/>
      <c r="F364" s="64">
        <f>MBG!$F$36</f>
        <v>0</v>
      </c>
      <c r="G364" s="64">
        <f>MBG!$G$36</f>
        <v>0</v>
      </c>
      <c r="H364" s="64">
        <f>MBG!$H$36</f>
        <v>0</v>
      </c>
      <c r="I364" s="64">
        <f>MBG!$I$36</f>
        <v>0</v>
      </c>
      <c r="J364" s="64">
        <f>MBG!$J$36</f>
        <v>0</v>
      </c>
      <c r="K364" s="64">
        <f>MBG!$K$36</f>
        <v>0</v>
      </c>
      <c r="L364" s="65">
        <f>MBG!$L$36</f>
        <v>0</v>
      </c>
      <c r="N364" s="66"/>
      <c r="O364" s="67"/>
      <c r="P364" s="68"/>
      <c r="Q364" s="69"/>
      <c r="R364" s="70"/>
      <c r="S364" s="70"/>
      <c r="T364" s="70"/>
      <c r="U364" s="69"/>
      <c r="V364" s="70"/>
      <c r="W364" s="69"/>
      <c r="X364" s="62"/>
      <c r="Y364" s="67"/>
      <c r="Z364" s="69"/>
      <c r="AA364" s="19"/>
      <c r="AB364" s="24"/>
    </row>
    <row r="365" spans="1:28" ht="15.75" hidden="1" customHeight="1" outlineLevel="1">
      <c r="B365" s="55" t="str">
        <f>MDA!$B$1</f>
        <v>The University of Texas M.D. Anderson Cancer Center</v>
      </c>
      <c r="C365" s="21"/>
      <c r="D365" s="21"/>
      <c r="F365" s="64">
        <f>MDA!$F$36</f>
        <v>0</v>
      </c>
      <c r="G365" s="64">
        <f>MDA!$G$36</f>
        <v>0</v>
      </c>
      <c r="H365" s="64">
        <f>MDA!$H$36</f>
        <v>0</v>
      </c>
      <c r="I365" s="64">
        <f>MDA!$I$36</f>
        <v>0</v>
      </c>
      <c r="J365" s="64">
        <f>MDA!$J$36</f>
        <v>0</v>
      </c>
      <c r="K365" s="64">
        <f>MDA!$K$36</f>
        <v>0</v>
      </c>
      <c r="L365" s="65">
        <f>MDA!$L$36</f>
        <v>0</v>
      </c>
      <c r="N365" s="66"/>
      <c r="O365" s="67"/>
      <c r="P365" s="68"/>
      <c r="Q365" s="69"/>
      <c r="R365" s="70"/>
      <c r="S365" s="70"/>
      <c r="T365" s="70"/>
      <c r="U365" s="69"/>
      <c r="V365" s="70"/>
      <c r="W365" s="69"/>
      <c r="X365" s="62"/>
      <c r="Y365" s="67"/>
      <c r="Z365" s="69"/>
      <c r="AA365" s="19"/>
      <c r="AB365" s="24"/>
    </row>
    <row r="366" spans="1:28" ht="15.75" hidden="1" customHeight="1" outlineLevel="1">
      <c r="B366" s="55" t="str">
        <f>RGVM!$B$1</f>
        <v>The University of Texas Rio Grande Valley Medical School (M)</v>
      </c>
      <c r="C366" s="21"/>
      <c r="D366" s="21"/>
      <c r="F366" s="64">
        <f>RGVM!$F$36</f>
        <v>0</v>
      </c>
      <c r="G366" s="64">
        <f>RGVM!$G$36</f>
        <v>0</v>
      </c>
      <c r="H366" s="64">
        <f>RGVM!$H$36</f>
        <v>0</v>
      </c>
      <c r="I366" s="64">
        <f>RGVM!$I$36</f>
        <v>0</v>
      </c>
      <c r="J366" s="64">
        <f>RGVM!$J$36</f>
        <v>0</v>
      </c>
      <c r="K366" s="64">
        <f>RGVM!$K$36</f>
        <v>0</v>
      </c>
      <c r="L366" s="65">
        <f>RGVM!$L$36</f>
        <v>0</v>
      </c>
      <c r="N366" s="66"/>
      <c r="O366" s="67"/>
      <c r="P366" s="68"/>
      <c r="Q366" s="69"/>
      <c r="R366" s="70"/>
      <c r="S366" s="70"/>
      <c r="T366" s="70"/>
      <c r="U366" s="69"/>
      <c r="V366" s="70"/>
      <c r="W366" s="69"/>
      <c r="X366" s="62"/>
      <c r="Y366" s="67"/>
      <c r="Z366" s="69"/>
      <c r="AA366" s="19"/>
      <c r="AB366" s="24"/>
    </row>
    <row r="367" spans="1:28" ht="15.75" hidden="1" customHeight="1" outlineLevel="1">
      <c r="B367" s="55" t="str">
        <f>SWM!$B$1</f>
        <v>The University of Texas Southwestern Medical Center</v>
      </c>
      <c r="C367" s="21"/>
      <c r="D367" s="21"/>
      <c r="F367" s="64">
        <f>SWM!$F$36</f>
        <v>0</v>
      </c>
      <c r="G367" s="64">
        <f>SWM!$G$36</f>
        <v>0</v>
      </c>
      <c r="H367" s="64">
        <f>SWM!$H$36</f>
        <v>0</v>
      </c>
      <c r="I367" s="64">
        <f>SWM!$I$36</f>
        <v>0</v>
      </c>
      <c r="J367" s="64">
        <f>SWM!$J$36</f>
        <v>0</v>
      </c>
      <c r="K367" s="64">
        <f>SWM!$K$36</f>
        <v>0</v>
      </c>
      <c r="L367" s="65">
        <f>SWM!$L$36</f>
        <v>0</v>
      </c>
      <c r="N367" s="66"/>
      <c r="O367" s="67"/>
      <c r="P367" s="68"/>
      <c r="Q367" s="69"/>
      <c r="R367" s="70"/>
      <c r="S367" s="70"/>
      <c r="T367" s="70"/>
      <c r="U367" s="69"/>
      <c r="V367" s="70"/>
      <c r="W367" s="69"/>
      <c r="X367" s="62"/>
      <c r="Y367" s="67"/>
      <c r="Z367" s="69"/>
      <c r="AA367" s="19"/>
      <c r="AB367" s="24"/>
    </row>
    <row r="368" spans="1:28" ht="15.75" hidden="1" customHeight="1" outlineLevel="1">
      <c r="B368" s="55" t="str">
        <f>TAMHSC!$B$1</f>
        <v>Texas A&amp;M University System Health Science Center</v>
      </c>
      <c r="C368" s="21"/>
      <c r="D368" s="21"/>
      <c r="F368" s="64">
        <f>TAMHSC!$F$36</f>
        <v>0</v>
      </c>
      <c r="G368" s="64">
        <f>TAMHSC!$G$36</f>
        <v>0</v>
      </c>
      <c r="H368" s="64">
        <f>TAMHSC!$H$36</f>
        <v>0</v>
      </c>
      <c r="I368" s="64">
        <f>TAMHSC!$I$36</f>
        <v>0</v>
      </c>
      <c r="J368" s="64">
        <f>TAMHSC!$J$36</f>
        <v>0</v>
      </c>
      <c r="K368" s="64">
        <f>TAMHSC!$K$36</f>
        <v>0</v>
      </c>
      <c r="L368" s="65">
        <f>TAMHSC!$L$36</f>
        <v>0</v>
      </c>
      <c r="N368" s="66"/>
      <c r="O368" s="67"/>
      <c r="P368" s="68"/>
      <c r="Q368" s="69"/>
      <c r="R368" s="70"/>
      <c r="S368" s="70"/>
      <c r="T368" s="70"/>
      <c r="U368" s="69"/>
      <c r="V368" s="70"/>
      <c r="W368" s="69"/>
      <c r="X368" s="62"/>
      <c r="Y368" s="67"/>
      <c r="Z368" s="69"/>
      <c r="AA368" s="19"/>
      <c r="AB368" s="24"/>
    </row>
    <row r="369" spans="1:28" ht="15.75" hidden="1" customHeight="1" outlineLevel="1">
      <c r="B369" s="55" t="str">
        <f>THC!$B$1</f>
        <v>The University of Texas Health Science Center at Tyler</v>
      </c>
      <c r="C369" s="21"/>
      <c r="D369" s="21"/>
      <c r="F369" s="64">
        <f>THC!$F$36</f>
        <v>0</v>
      </c>
      <c r="G369" s="64">
        <f>THC!$G$36</f>
        <v>0</v>
      </c>
      <c r="H369" s="64">
        <f>THC!$H$36</f>
        <v>0</v>
      </c>
      <c r="I369" s="64">
        <f>THC!$I$36</f>
        <v>0</v>
      </c>
      <c r="J369" s="64">
        <f>THC!$J$36</f>
        <v>0</v>
      </c>
      <c r="K369" s="64">
        <f>THC!$K$36</f>
        <v>0</v>
      </c>
      <c r="L369" s="65">
        <f>THC!$L$36</f>
        <v>0</v>
      </c>
      <c r="N369" s="66"/>
      <c r="O369" s="67"/>
      <c r="P369" s="68"/>
      <c r="Q369" s="69"/>
      <c r="R369" s="70"/>
      <c r="S369" s="70"/>
      <c r="T369" s="70"/>
      <c r="U369" s="69"/>
      <c r="V369" s="70"/>
      <c r="W369" s="69"/>
      <c r="X369" s="62"/>
      <c r="Y369" s="67"/>
      <c r="Z369" s="69"/>
      <c r="AA369" s="19"/>
      <c r="AB369" s="24"/>
    </row>
    <row r="370" spans="1:28" ht="15.75" hidden="1" customHeight="1" outlineLevel="1">
      <c r="B370" s="55" t="str">
        <f>TTUHSC!$B$1</f>
        <v>Texas Tech University Health Sciences Center</v>
      </c>
      <c r="C370" s="21"/>
      <c r="D370" s="21"/>
      <c r="F370" s="64">
        <f>TTUHSC!$F$36</f>
        <v>0</v>
      </c>
      <c r="G370" s="64">
        <f>TTUHSC!$G$36</f>
        <v>0</v>
      </c>
      <c r="H370" s="64">
        <f>TTUHSC!$H$36</f>
        <v>0</v>
      </c>
      <c r="I370" s="64">
        <f>TTUHSC!$I$36</f>
        <v>0</v>
      </c>
      <c r="J370" s="64">
        <f>TTUHSC!$J$36</f>
        <v>0</v>
      </c>
      <c r="K370" s="64">
        <f>TTUHSC!$K$36</f>
        <v>0</v>
      </c>
      <c r="L370" s="65">
        <f>TTUHSC!$L$36</f>
        <v>0</v>
      </c>
      <c r="N370" s="66"/>
      <c r="O370" s="67"/>
      <c r="P370" s="68"/>
      <c r="Q370" s="69"/>
      <c r="R370" s="70"/>
      <c r="S370" s="70"/>
      <c r="T370" s="70"/>
      <c r="U370" s="69"/>
      <c r="V370" s="70"/>
      <c r="W370" s="69"/>
      <c r="X370" s="62"/>
      <c r="Y370" s="67"/>
      <c r="Z370" s="69"/>
      <c r="AA370" s="19"/>
      <c r="AB370" s="24"/>
    </row>
    <row r="371" spans="1:28" ht="15.75" hidden="1" customHeight="1" outlineLevel="1">
      <c r="B371" s="55" t="str">
        <f>TTUHSCEP!$B$1</f>
        <v>Texas Tech University Health Sciences Center at El Paso</v>
      </c>
      <c r="C371" s="21"/>
      <c r="D371" s="21"/>
      <c r="F371" s="64">
        <f>TTUHSCEP!$F$36</f>
        <v>0</v>
      </c>
      <c r="G371" s="64">
        <f>TTUHSCEP!$G$36</f>
        <v>0</v>
      </c>
      <c r="H371" s="64">
        <f>TTUHSCEP!$H$36</f>
        <v>0</v>
      </c>
      <c r="I371" s="64">
        <f>TTUHSCEP!$I$36</f>
        <v>0</v>
      </c>
      <c r="J371" s="64">
        <f>TTUHSCEP!$J$36</f>
        <v>0</v>
      </c>
      <c r="K371" s="64">
        <f>TTUHSCEP!$K$36</f>
        <v>0</v>
      </c>
      <c r="L371" s="65">
        <f>TTUHSCEP!$L$36</f>
        <v>0</v>
      </c>
      <c r="N371" s="66"/>
      <c r="O371" s="67"/>
      <c r="P371" s="68"/>
      <c r="Q371" s="69"/>
      <c r="R371" s="70"/>
      <c r="S371" s="70"/>
      <c r="T371" s="70"/>
      <c r="U371" s="69"/>
      <c r="V371" s="70"/>
      <c r="W371" s="69"/>
      <c r="X371" s="62"/>
      <c r="Y371" s="67"/>
      <c r="Z371" s="69"/>
      <c r="AA371" s="19"/>
      <c r="AB371" s="24"/>
    </row>
    <row r="372" spans="1:28" ht="15.75" hidden="1" customHeight="1" outlineLevel="1">
      <c r="B372" s="55" t="str">
        <f>UNTHSC1!$B$1</f>
        <v>University of North Texas Health Science Center at Fort Worth (Less PM)</v>
      </c>
      <c r="C372" s="21"/>
      <c r="D372" s="21"/>
      <c r="F372" s="64">
        <f>UNTHSC1!$F$36</f>
        <v>0</v>
      </c>
      <c r="G372" s="64">
        <f>UNTHSC1!$G$36</f>
        <v>0</v>
      </c>
      <c r="H372" s="64">
        <f>UNTHSC1!$H$36</f>
        <v>0</v>
      </c>
      <c r="I372" s="64">
        <f>UNTHSC1!$I$36</f>
        <v>0</v>
      </c>
      <c r="J372" s="64">
        <f>UNTHSC1!$J$36</f>
        <v>0</v>
      </c>
      <c r="K372" s="64">
        <f>UNTHSC1!$K$36</f>
        <v>0</v>
      </c>
      <c r="L372" s="65">
        <f>UNTHSC1!$L$36</f>
        <v>0</v>
      </c>
      <c r="N372" s="66"/>
      <c r="O372" s="67"/>
      <c r="P372" s="68"/>
      <c r="Q372" s="69"/>
      <c r="R372" s="70"/>
      <c r="S372" s="70"/>
      <c r="T372" s="70"/>
      <c r="U372" s="69"/>
      <c r="V372" s="70"/>
      <c r="W372" s="69"/>
      <c r="X372" s="62"/>
      <c r="Y372" s="67"/>
      <c r="Z372" s="69"/>
      <c r="AA372" s="19"/>
      <c r="AB372" s="24"/>
    </row>
    <row r="373" spans="1:28" ht="15.75" hidden="1" customHeight="1" outlineLevel="1">
      <c r="B373" s="612" t="str">
        <f>UHM!$B$1</f>
        <v>University of Houston Medical School (M)</v>
      </c>
      <c r="C373" s="21"/>
      <c r="D373" s="21"/>
      <c r="F373" s="64">
        <f>UHM!$F$36</f>
        <v>0</v>
      </c>
      <c r="G373" s="64">
        <f>UHM!$G$36</f>
        <v>0</v>
      </c>
      <c r="H373" s="64">
        <f>UHM!$H$36</f>
        <v>0</v>
      </c>
      <c r="I373" s="64">
        <f>UHM!$I$36</f>
        <v>0</v>
      </c>
      <c r="J373" s="64">
        <f>UHM!$J$36</f>
        <v>0</v>
      </c>
      <c r="K373" s="64">
        <f>UHM!$K$36</f>
        <v>0</v>
      </c>
      <c r="L373" s="65">
        <f>UHM!$L$36</f>
        <v>0</v>
      </c>
      <c r="N373" s="66"/>
      <c r="O373" s="67"/>
      <c r="P373" s="68"/>
      <c r="Q373" s="69"/>
      <c r="R373" s="70"/>
      <c r="S373" s="70"/>
      <c r="T373" s="70"/>
      <c r="U373" s="69"/>
      <c r="V373" s="70"/>
      <c r="W373" s="69"/>
      <c r="X373" s="62"/>
      <c r="Y373" s="67"/>
      <c r="Z373" s="69"/>
      <c r="AA373" s="19"/>
      <c r="AB373" s="24"/>
    </row>
    <row r="374" spans="1:28" ht="15.75" customHeight="1" collapsed="1">
      <c r="A374" s="387" t="s">
        <v>599</v>
      </c>
      <c r="B374" s="55" t="s">
        <v>34</v>
      </c>
      <c r="C374" s="21"/>
      <c r="D374" s="21"/>
      <c r="F374" s="64">
        <f t="shared" ref="F374:L374" si="17">SUM(F361:F373)</f>
        <v>0</v>
      </c>
      <c r="G374" s="64">
        <f t="shared" si="17"/>
        <v>0</v>
      </c>
      <c r="H374" s="64">
        <f t="shared" si="17"/>
        <v>0</v>
      </c>
      <c r="I374" s="64">
        <f t="shared" si="17"/>
        <v>0</v>
      </c>
      <c r="J374" s="64">
        <f t="shared" si="17"/>
        <v>0</v>
      </c>
      <c r="K374" s="64">
        <f t="shared" si="17"/>
        <v>0</v>
      </c>
      <c r="L374" s="65">
        <f t="shared" si="17"/>
        <v>0</v>
      </c>
      <c r="N374" s="66"/>
      <c r="O374" s="67"/>
      <c r="P374" s="68"/>
      <c r="Q374" s="69"/>
      <c r="R374" s="70"/>
      <c r="S374" s="70"/>
      <c r="T374" s="70"/>
      <c r="U374" s="69"/>
      <c r="V374" s="70"/>
      <c r="W374" s="69"/>
      <c r="X374" s="62"/>
      <c r="Y374" s="67"/>
      <c r="Z374" s="69"/>
      <c r="AA374" s="19"/>
      <c r="AB374" s="24"/>
    </row>
    <row r="375" spans="1:28" ht="15.75" hidden="1" customHeight="1" outlineLevel="1">
      <c r="B375" s="55" t="str">
        <f>AUSM!$B$1</f>
        <v>The University of Texas at Austin Medical School (M)</v>
      </c>
      <c r="C375" s="21"/>
      <c r="D375" s="21"/>
      <c r="F375" s="64">
        <f>AUSM!$F$37</f>
        <v>0</v>
      </c>
      <c r="G375" s="64">
        <f>AUSM!$G$37</f>
        <v>0</v>
      </c>
      <c r="H375" s="64">
        <f>AUSM!$H$37</f>
        <v>0</v>
      </c>
      <c r="I375" s="64">
        <f>AUSM!$I$37</f>
        <v>0</v>
      </c>
      <c r="J375" s="64">
        <f>AUSM!$J$37</f>
        <v>0</v>
      </c>
      <c r="K375" s="64">
        <f>AUSM!$K$37</f>
        <v>0</v>
      </c>
      <c r="L375" s="65">
        <f>AUSM!$L$37</f>
        <v>0</v>
      </c>
      <c r="N375" s="66"/>
      <c r="O375" s="67"/>
      <c r="P375" s="68"/>
      <c r="Q375" s="69"/>
      <c r="R375" s="70"/>
      <c r="S375" s="70"/>
      <c r="T375" s="70"/>
      <c r="U375" s="69"/>
      <c r="V375" s="70"/>
      <c r="W375" s="69"/>
      <c r="X375" s="62"/>
      <c r="Y375" s="67"/>
      <c r="Z375" s="69"/>
      <c r="AA375" s="19"/>
      <c r="AB375" s="24"/>
    </row>
    <row r="376" spans="1:28" ht="15.75" hidden="1" customHeight="1" outlineLevel="1">
      <c r="B376" s="55" t="str">
        <f>HSH!$B$1</f>
        <v>The University of Texas Health Science Center at Houston</v>
      </c>
      <c r="C376" s="21"/>
      <c r="D376" s="21"/>
      <c r="F376" s="64">
        <f>HSH!$F$37</f>
        <v>0</v>
      </c>
      <c r="G376" s="64">
        <f>HSH!$G$37</f>
        <v>0</v>
      </c>
      <c r="H376" s="64">
        <f>HSH!$H$37</f>
        <v>0</v>
      </c>
      <c r="I376" s="64">
        <f>HSH!$I$37</f>
        <v>0</v>
      </c>
      <c r="J376" s="64">
        <f>HSH!$J$37</f>
        <v>0</v>
      </c>
      <c r="K376" s="64">
        <f>HSH!$K$37</f>
        <v>0</v>
      </c>
      <c r="L376" s="65">
        <f>HSH!$L$37</f>
        <v>0</v>
      </c>
      <c r="N376" s="66"/>
      <c r="O376" s="67"/>
      <c r="P376" s="68"/>
      <c r="Q376" s="69"/>
      <c r="R376" s="70"/>
      <c r="S376" s="70"/>
      <c r="T376" s="70"/>
      <c r="U376" s="69"/>
      <c r="V376" s="70"/>
      <c r="W376" s="69"/>
      <c r="X376" s="62"/>
      <c r="Y376" s="67"/>
      <c r="Z376" s="69"/>
      <c r="AA376" s="19"/>
      <c r="AB376" s="24"/>
    </row>
    <row r="377" spans="1:28" ht="15.75" hidden="1" customHeight="1" outlineLevel="1">
      <c r="B377" s="55" t="str">
        <f>HSSA!$B$1</f>
        <v>The University of Texas Health Science Center at San Antonio</v>
      </c>
      <c r="C377" s="21"/>
      <c r="D377" s="21"/>
      <c r="F377" s="64">
        <f>HSSA!$F$37</f>
        <v>0</v>
      </c>
      <c r="G377" s="64">
        <f>HSSA!$G$37</f>
        <v>0</v>
      </c>
      <c r="H377" s="64">
        <f>HSSA!$H$37</f>
        <v>0</v>
      </c>
      <c r="I377" s="64">
        <f>HSSA!$I$37</f>
        <v>0</v>
      </c>
      <c r="J377" s="64">
        <f>HSSA!$J$37</f>
        <v>0</v>
      </c>
      <c r="K377" s="64">
        <f>HSSA!$K$37</f>
        <v>0</v>
      </c>
      <c r="L377" s="65">
        <f>HSSA!$L$37</f>
        <v>0</v>
      </c>
      <c r="N377" s="66"/>
      <c r="O377" s="67"/>
      <c r="P377" s="68"/>
      <c r="Q377" s="69"/>
      <c r="R377" s="70"/>
      <c r="S377" s="70"/>
      <c r="T377" s="70"/>
      <c r="U377" s="69"/>
      <c r="V377" s="70"/>
      <c r="W377" s="69"/>
      <c r="X377" s="62"/>
      <c r="Y377" s="67"/>
      <c r="Z377" s="69"/>
      <c r="AA377" s="19"/>
      <c r="AB377" s="24"/>
    </row>
    <row r="378" spans="1:28" ht="15.75" hidden="1" customHeight="1" outlineLevel="1">
      <c r="B378" s="55" t="str">
        <f>MBG!$B$1</f>
        <v>The University of Texas Medical Branch at Galveston</v>
      </c>
      <c r="C378" s="21"/>
      <c r="D378" s="21"/>
      <c r="F378" s="64">
        <f>MBG!$F$37</f>
        <v>0</v>
      </c>
      <c r="G378" s="64">
        <f>MBG!$G$37</f>
        <v>0</v>
      </c>
      <c r="H378" s="64">
        <f>MBG!$H$37</f>
        <v>0</v>
      </c>
      <c r="I378" s="64">
        <f>MBG!$I$37</f>
        <v>0</v>
      </c>
      <c r="J378" s="64">
        <f>MBG!$J$37</f>
        <v>0</v>
      </c>
      <c r="K378" s="64">
        <f>MBG!$K$37</f>
        <v>0</v>
      </c>
      <c r="L378" s="65">
        <f>MBG!$L$37</f>
        <v>0</v>
      </c>
      <c r="N378" s="66"/>
      <c r="O378" s="67"/>
      <c r="P378" s="68"/>
      <c r="Q378" s="69"/>
      <c r="R378" s="70"/>
      <c r="S378" s="70"/>
      <c r="T378" s="70"/>
      <c r="U378" s="69"/>
      <c r="V378" s="70"/>
      <c r="W378" s="69"/>
      <c r="X378" s="62"/>
      <c r="Y378" s="67"/>
      <c r="Z378" s="69"/>
      <c r="AA378" s="19"/>
      <c r="AB378" s="24"/>
    </row>
    <row r="379" spans="1:28" ht="15.75" hidden="1" customHeight="1" outlineLevel="1">
      <c r="B379" s="55" t="str">
        <f>MDA!$B$1</f>
        <v>The University of Texas M.D. Anderson Cancer Center</v>
      </c>
      <c r="C379" s="21"/>
      <c r="D379" s="21"/>
      <c r="F379" s="64">
        <f>MDA!$F$37</f>
        <v>0</v>
      </c>
      <c r="G379" s="64">
        <f>MDA!$G$37</f>
        <v>0</v>
      </c>
      <c r="H379" s="64">
        <f>MDA!$H$37</f>
        <v>0</v>
      </c>
      <c r="I379" s="64">
        <f>MDA!$I$37</f>
        <v>0</v>
      </c>
      <c r="J379" s="64">
        <f>MDA!$J$37</f>
        <v>0</v>
      </c>
      <c r="K379" s="64">
        <f>MDA!$K$37</f>
        <v>0</v>
      </c>
      <c r="L379" s="65">
        <f>MDA!$L$37</f>
        <v>0</v>
      </c>
      <c r="N379" s="66"/>
      <c r="O379" s="67"/>
      <c r="P379" s="68"/>
      <c r="Q379" s="69"/>
      <c r="R379" s="70"/>
      <c r="S379" s="70"/>
      <c r="T379" s="70"/>
      <c r="U379" s="69"/>
      <c r="V379" s="70"/>
      <c r="W379" s="69"/>
      <c r="X379" s="62"/>
      <c r="Y379" s="67"/>
      <c r="Z379" s="69"/>
      <c r="AA379" s="19"/>
      <c r="AB379" s="24"/>
    </row>
    <row r="380" spans="1:28" ht="15.75" hidden="1" customHeight="1" outlineLevel="1">
      <c r="B380" s="55" t="str">
        <f>RGVM!$B$1</f>
        <v>The University of Texas Rio Grande Valley Medical School (M)</v>
      </c>
      <c r="C380" s="21"/>
      <c r="D380" s="21"/>
      <c r="F380" s="64">
        <f>RGVM!$F$37</f>
        <v>0</v>
      </c>
      <c r="G380" s="64">
        <f>RGVM!$G$37</f>
        <v>0</v>
      </c>
      <c r="H380" s="64">
        <f>RGVM!$H$37</f>
        <v>0</v>
      </c>
      <c r="I380" s="64">
        <f>RGVM!$I$37</f>
        <v>0</v>
      </c>
      <c r="J380" s="64">
        <f>RGVM!$J$37</f>
        <v>0</v>
      </c>
      <c r="K380" s="64">
        <f>RGVM!$K$37</f>
        <v>0</v>
      </c>
      <c r="L380" s="65">
        <f>RGVM!$L$37</f>
        <v>0</v>
      </c>
      <c r="N380" s="66"/>
      <c r="O380" s="67"/>
      <c r="P380" s="68"/>
      <c r="Q380" s="69"/>
      <c r="R380" s="70"/>
      <c r="S380" s="70"/>
      <c r="T380" s="70"/>
      <c r="U380" s="69"/>
      <c r="V380" s="70"/>
      <c r="W380" s="69"/>
      <c r="X380" s="62"/>
      <c r="Y380" s="67"/>
      <c r="Z380" s="69"/>
      <c r="AA380" s="19"/>
      <c r="AB380" s="24"/>
    </row>
    <row r="381" spans="1:28" ht="15.75" hidden="1" customHeight="1" outlineLevel="1">
      <c r="B381" s="55" t="str">
        <f>SWM!$B$1</f>
        <v>The University of Texas Southwestern Medical Center</v>
      </c>
      <c r="C381" s="21"/>
      <c r="D381" s="21"/>
      <c r="F381" s="64">
        <f>SWM!$F$37</f>
        <v>0</v>
      </c>
      <c r="G381" s="64">
        <f>SWM!$G$37</f>
        <v>0</v>
      </c>
      <c r="H381" s="64">
        <f>SWM!$H$37</f>
        <v>0</v>
      </c>
      <c r="I381" s="64">
        <f>SWM!$I$37</f>
        <v>0</v>
      </c>
      <c r="J381" s="64">
        <f>SWM!$J$37</f>
        <v>0</v>
      </c>
      <c r="K381" s="64">
        <f>SWM!$K$37</f>
        <v>0</v>
      </c>
      <c r="L381" s="65">
        <f>SWM!$L$37</f>
        <v>0</v>
      </c>
      <c r="N381" s="66"/>
      <c r="O381" s="67"/>
      <c r="P381" s="68"/>
      <c r="Q381" s="69"/>
      <c r="R381" s="70"/>
      <c r="S381" s="70"/>
      <c r="T381" s="70"/>
      <c r="U381" s="69"/>
      <c r="V381" s="70"/>
      <c r="W381" s="69"/>
      <c r="X381" s="62"/>
      <c r="Y381" s="67"/>
      <c r="Z381" s="69"/>
      <c r="AA381" s="19"/>
      <c r="AB381" s="24"/>
    </row>
    <row r="382" spans="1:28" ht="15.75" hidden="1" customHeight="1" outlineLevel="1">
      <c r="B382" s="55" t="str">
        <f>TAMHSC!$B$1</f>
        <v>Texas A&amp;M University System Health Science Center</v>
      </c>
      <c r="C382" s="21"/>
      <c r="D382" s="21"/>
      <c r="F382" s="64">
        <f>TAMHSC!$F$37</f>
        <v>0</v>
      </c>
      <c r="G382" s="64">
        <f>TAMHSC!$G$37</f>
        <v>0</v>
      </c>
      <c r="H382" s="64">
        <f>TAMHSC!$H$37</f>
        <v>0</v>
      </c>
      <c r="I382" s="64">
        <f>TAMHSC!$I$37</f>
        <v>0</v>
      </c>
      <c r="J382" s="64">
        <f>TAMHSC!$J$37</f>
        <v>0</v>
      </c>
      <c r="K382" s="64">
        <f>TAMHSC!$K$37</f>
        <v>0</v>
      </c>
      <c r="L382" s="65">
        <f>TAMHSC!$L$37</f>
        <v>0</v>
      </c>
      <c r="N382" s="66"/>
      <c r="O382" s="67"/>
      <c r="P382" s="68"/>
      <c r="Q382" s="69"/>
      <c r="R382" s="70"/>
      <c r="S382" s="70"/>
      <c r="T382" s="70"/>
      <c r="U382" s="69"/>
      <c r="V382" s="70"/>
      <c r="W382" s="69"/>
      <c r="X382" s="62"/>
      <c r="Y382" s="67"/>
      <c r="Z382" s="69"/>
      <c r="AA382" s="19"/>
      <c r="AB382" s="24"/>
    </row>
    <row r="383" spans="1:28" ht="15.75" hidden="1" customHeight="1" outlineLevel="1">
      <c r="B383" s="55" t="str">
        <f>THC!$B$1</f>
        <v>The University of Texas Health Science Center at Tyler</v>
      </c>
      <c r="C383" s="21"/>
      <c r="D383" s="21"/>
      <c r="F383" s="64">
        <f>THC!$F$37</f>
        <v>0</v>
      </c>
      <c r="G383" s="64">
        <f>THC!$G$37</f>
        <v>0</v>
      </c>
      <c r="H383" s="64">
        <f>THC!$H$37</f>
        <v>0</v>
      </c>
      <c r="I383" s="64">
        <f>THC!$I$37</f>
        <v>0</v>
      </c>
      <c r="J383" s="64">
        <f>THC!$J$37</f>
        <v>0</v>
      </c>
      <c r="K383" s="64">
        <f>THC!$K$37</f>
        <v>0</v>
      </c>
      <c r="L383" s="65">
        <f>THC!$L$37</f>
        <v>0</v>
      </c>
      <c r="N383" s="66"/>
      <c r="O383" s="67"/>
      <c r="P383" s="68"/>
      <c r="Q383" s="69"/>
      <c r="R383" s="70"/>
      <c r="S383" s="70"/>
      <c r="T383" s="70"/>
      <c r="U383" s="69"/>
      <c r="V383" s="70"/>
      <c r="W383" s="69"/>
      <c r="X383" s="62"/>
      <c r="Y383" s="67"/>
      <c r="Z383" s="69"/>
      <c r="AA383" s="19"/>
      <c r="AB383" s="24"/>
    </row>
    <row r="384" spans="1:28" ht="15.75" hidden="1" customHeight="1" outlineLevel="1">
      <c r="B384" s="55" t="str">
        <f>TTUHSC!$B$1</f>
        <v>Texas Tech University Health Sciences Center</v>
      </c>
      <c r="C384" s="21"/>
      <c r="D384" s="21"/>
      <c r="F384" s="64">
        <f>TTUHSC!$F$37</f>
        <v>0</v>
      </c>
      <c r="G384" s="64">
        <f>TTUHSC!$G$37</f>
        <v>0</v>
      </c>
      <c r="H384" s="64">
        <f>TTUHSC!$H$37</f>
        <v>0</v>
      </c>
      <c r="I384" s="64">
        <f>TTUHSC!$I$37</f>
        <v>0</v>
      </c>
      <c r="J384" s="64">
        <f>TTUHSC!$J$37</f>
        <v>0</v>
      </c>
      <c r="K384" s="64">
        <f>TTUHSC!$K$37</f>
        <v>0</v>
      </c>
      <c r="L384" s="65">
        <f>TTUHSC!$L$37</f>
        <v>0</v>
      </c>
      <c r="N384" s="66"/>
      <c r="O384" s="67"/>
      <c r="P384" s="68"/>
      <c r="Q384" s="69"/>
      <c r="R384" s="70"/>
      <c r="S384" s="70"/>
      <c r="T384" s="70"/>
      <c r="U384" s="69"/>
      <c r="V384" s="70"/>
      <c r="W384" s="69"/>
      <c r="X384" s="62"/>
      <c r="Y384" s="67"/>
      <c r="Z384" s="69"/>
      <c r="AA384" s="19"/>
      <c r="AB384" s="24"/>
    </row>
    <row r="385" spans="1:28" ht="15.75" hidden="1" customHeight="1" outlineLevel="1">
      <c r="B385" s="55" t="str">
        <f>TTUHSCEP!$B$1</f>
        <v>Texas Tech University Health Sciences Center at El Paso</v>
      </c>
      <c r="C385" s="21"/>
      <c r="D385" s="21"/>
      <c r="F385" s="64">
        <f>TTUHSCEP!$F$37</f>
        <v>0</v>
      </c>
      <c r="G385" s="64">
        <f>TTUHSCEP!$G$37</f>
        <v>0</v>
      </c>
      <c r="H385" s="64">
        <f>TTUHSCEP!$H$37</f>
        <v>0</v>
      </c>
      <c r="I385" s="64">
        <f>TTUHSCEP!$I$37</f>
        <v>0</v>
      </c>
      <c r="J385" s="64">
        <f>TTUHSCEP!$J$37</f>
        <v>0</v>
      </c>
      <c r="K385" s="64">
        <f>TTUHSCEP!$K$37</f>
        <v>0</v>
      </c>
      <c r="L385" s="65">
        <f>TTUHSCEP!$L$37</f>
        <v>0</v>
      </c>
      <c r="N385" s="66"/>
      <c r="O385" s="67"/>
      <c r="P385" s="68"/>
      <c r="Q385" s="69"/>
      <c r="R385" s="70"/>
      <c r="S385" s="70"/>
      <c r="T385" s="70"/>
      <c r="U385" s="69"/>
      <c r="V385" s="70"/>
      <c r="W385" s="69"/>
      <c r="X385" s="62"/>
      <c r="Y385" s="67"/>
      <c r="Z385" s="69"/>
      <c r="AA385" s="19"/>
      <c r="AB385" s="24"/>
    </row>
    <row r="386" spans="1:28" ht="15.75" hidden="1" customHeight="1" outlineLevel="1">
      <c r="B386" s="55" t="str">
        <f>UNTHSC1!$B$1</f>
        <v>University of North Texas Health Science Center at Fort Worth (Less PM)</v>
      </c>
      <c r="C386" s="21"/>
      <c r="D386" s="21"/>
      <c r="F386" s="64">
        <f>UNTHSC1!$F$37</f>
        <v>0</v>
      </c>
      <c r="G386" s="64">
        <f>UNTHSC1!$G$37</f>
        <v>0</v>
      </c>
      <c r="H386" s="64">
        <f>UNTHSC1!$H$37</f>
        <v>0</v>
      </c>
      <c r="I386" s="64">
        <f>UNTHSC1!$I$37</f>
        <v>0</v>
      </c>
      <c r="J386" s="64">
        <f>UNTHSC1!$J$37</f>
        <v>0</v>
      </c>
      <c r="K386" s="64">
        <f>UNTHSC1!$K$37</f>
        <v>0</v>
      </c>
      <c r="L386" s="65">
        <f>UNTHSC1!$L$37</f>
        <v>0</v>
      </c>
      <c r="N386" s="66"/>
      <c r="O386" s="67"/>
      <c r="P386" s="68"/>
      <c r="Q386" s="69"/>
      <c r="R386" s="70"/>
      <c r="S386" s="70"/>
      <c r="T386" s="70"/>
      <c r="U386" s="69"/>
      <c r="V386" s="70"/>
      <c r="W386" s="69"/>
      <c r="X386" s="62"/>
      <c r="Y386" s="67"/>
      <c r="Z386" s="69"/>
      <c r="AA386" s="19"/>
      <c r="AB386" s="24"/>
    </row>
    <row r="387" spans="1:28" ht="15.75" hidden="1" customHeight="1" outlineLevel="1">
      <c r="B387" s="612" t="str">
        <f>UHM!$B$1</f>
        <v>University of Houston Medical School (M)</v>
      </c>
      <c r="C387" s="21"/>
      <c r="D387" s="21"/>
      <c r="F387" s="64">
        <f>UHM!$F$37</f>
        <v>0</v>
      </c>
      <c r="G387" s="64">
        <f>UHM!$G$37</f>
        <v>0</v>
      </c>
      <c r="H387" s="64">
        <f>UHM!$H$37</f>
        <v>0</v>
      </c>
      <c r="I387" s="64">
        <f>UHM!$I$37</f>
        <v>0</v>
      </c>
      <c r="J387" s="64">
        <f>UHM!$J$37</f>
        <v>0</v>
      </c>
      <c r="K387" s="64">
        <f>UHM!$K$37</f>
        <v>0</v>
      </c>
      <c r="L387" s="65">
        <f>UHM!$L$37</f>
        <v>0</v>
      </c>
      <c r="N387" s="66"/>
      <c r="O387" s="67"/>
      <c r="P387" s="68"/>
      <c r="Q387" s="69"/>
      <c r="R387" s="70"/>
      <c r="S387" s="70"/>
      <c r="T387" s="70"/>
      <c r="U387" s="69"/>
      <c r="V387" s="70"/>
      <c r="W387" s="69"/>
      <c r="X387" s="62"/>
      <c r="Y387" s="67"/>
      <c r="Z387" s="69"/>
      <c r="AA387" s="19"/>
      <c r="AB387" s="24"/>
    </row>
    <row r="388" spans="1:28" s="79" customFormat="1" ht="15.75" customHeight="1" collapsed="1">
      <c r="A388" s="355" t="s">
        <v>599</v>
      </c>
      <c r="B388" s="77" t="s">
        <v>35</v>
      </c>
      <c r="C388" s="78"/>
      <c r="D388" s="78"/>
      <c r="E388" s="20"/>
      <c r="F388" s="64">
        <f t="shared" ref="F388:L388" si="18">SUM(F375:F387)</f>
        <v>0</v>
      </c>
      <c r="G388" s="64">
        <f t="shared" si="18"/>
        <v>0</v>
      </c>
      <c r="H388" s="64">
        <f t="shared" si="18"/>
        <v>0</v>
      </c>
      <c r="I388" s="64">
        <f t="shared" si="18"/>
        <v>0</v>
      </c>
      <c r="J388" s="64">
        <f t="shared" si="18"/>
        <v>0</v>
      </c>
      <c r="K388" s="64">
        <f t="shared" si="18"/>
        <v>0</v>
      </c>
      <c r="L388" s="65">
        <f t="shared" si="18"/>
        <v>0</v>
      </c>
      <c r="N388" s="66"/>
      <c r="O388" s="67"/>
      <c r="P388" s="80"/>
      <c r="Q388" s="81"/>
      <c r="R388" s="70"/>
      <c r="S388" s="70"/>
      <c r="T388" s="70"/>
      <c r="U388" s="81"/>
      <c r="V388" s="70"/>
      <c r="W388" s="81"/>
      <c r="X388" s="62"/>
      <c r="Y388" s="67"/>
      <c r="Z388" s="81"/>
      <c r="AA388" s="82"/>
      <c r="AB388" s="83"/>
    </row>
    <row r="389" spans="1:28" s="79" customFormat="1" ht="15.75" hidden="1" customHeight="1" outlineLevel="1">
      <c r="A389" s="76"/>
      <c r="B389" s="77" t="str">
        <f>AUSM!$B$1</f>
        <v>The University of Texas at Austin Medical School (M)</v>
      </c>
      <c r="C389" s="78"/>
      <c r="D389" s="78"/>
      <c r="E389" s="20"/>
      <c r="F389" s="64">
        <f>AUSM!$F$38</f>
        <v>0</v>
      </c>
      <c r="G389" s="64">
        <f>AUSM!$G$38</f>
        <v>0</v>
      </c>
      <c r="H389" s="64">
        <f>AUSM!$H$38</f>
        <v>0</v>
      </c>
      <c r="I389" s="64">
        <f>AUSM!$I$38</f>
        <v>0</v>
      </c>
      <c r="J389" s="64">
        <f>AUSM!$J$38</f>
        <v>0</v>
      </c>
      <c r="K389" s="64">
        <f>AUSM!$K$38</f>
        <v>0</v>
      </c>
      <c r="L389" s="65">
        <f>AUSM!$L$38</f>
        <v>0</v>
      </c>
      <c r="N389" s="66"/>
      <c r="O389" s="67"/>
      <c r="P389" s="80"/>
      <c r="Q389" s="81"/>
      <c r="R389" s="70"/>
      <c r="S389" s="70"/>
      <c r="T389" s="70"/>
      <c r="U389" s="81"/>
      <c r="V389" s="70"/>
      <c r="W389" s="81"/>
      <c r="X389" s="62"/>
      <c r="Y389" s="67"/>
      <c r="Z389" s="81"/>
      <c r="AA389" s="82"/>
      <c r="AB389" s="83"/>
    </row>
    <row r="390" spans="1:28" s="79" customFormat="1" ht="15.75" hidden="1" customHeight="1" outlineLevel="1">
      <c r="A390" s="76"/>
      <c r="B390" s="77" t="str">
        <f>HSH!$B$1</f>
        <v>The University of Texas Health Science Center at Houston</v>
      </c>
      <c r="C390" s="78"/>
      <c r="D390" s="78"/>
      <c r="E390" s="20"/>
      <c r="F390" s="64">
        <f>HSH!$F$38</f>
        <v>0</v>
      </c>
      <c r="G390" s="64">
        <f>HSH!$G$38</f>
        <v>0</v>
      </c>
      <c r="H390" s="64">
        <f>HSH!$H$38</f>
        <v>0</v>
      </c>
      <c r="I390" s="64">
        <f>HSH!$I$38</f>
        <v>0</v>
      </c>
      <c r="J390" s="64">
        <f>HSH!$J$38</f>
        <v>0</v>
      </c>
      <c r="K390" s="64">
        <f>HSH!$K$38</f>
        <v>0</v>
      </c>
      <c r="L390" s="65">
        <f>HSH!$L$38</f>
        <v>0</v>
      </c>
      <c r="N390" s="66"/>
      <c r="O390" s="67"/>
      <c r="P390" s="80"/>
      <c r="Q390" s="81"/>
      <c r="R390" s="70"/>
      <c r="S390" s="70"/>
      <c r="T390" s="70"/>
      <c r="U390" s="81"/>
      <c r="V390" s="70"/>
      <c r="W390" s="81"/>
      <c r="X390" s="62"/>
      <c r="Y390" s="67"/>
      <c r="Z390" s="81"/>
      <c r="AA390" s="82"/>
      <c r="AB390" s="83"/>
    </row>
    <row r="391" spans="1:28" s="79" customFormat="1" ht="15.75" hidden="1" customHeight="1" outlineLevel="1">
      <c r="A391" s="76"/>
      <c r="B391" s="77" t="str">
        <f>HSSA!$B$1</f>
        <v>The University of Texas Health Science Center at San Antonio</v>
      </c>
      <c r="C391" s="78"/>
      <c r="D391" s="78"/>
      <c r="E391" s="20"/>
      <c r="F391" s="64">
        <f>HSSA!$F$38</f>
        <v>0</v>
      </c>
      <c r="G391" s="64">
        <f>HSSA!$G$38</f>
        <v>0</v>
      </c>
      <c r="H391" s="64">
        <f>HSSA!$H$38</f>
        <v>0</v>
      </c>
      <c r="I391" s="64">
        <f>HSSA!$I$38</f>
        <v>0</v>
      </c>
      <c r="J391" s="64">
        <f>HSSA!$J$38</f>
        <v>0</v>
      </c>
      <c r="K391" s="64">
        <f>HSSA!$K$38</f>
        <v>0</v>
      </c>
      <c r="L391" s="65">
        <f>HSSA!$L$38</f>
        <v>0</v>
      </c>
      <c r="N391" s="66"/>
      <c r="O391" s="67"/>
      <c r="P391" s="80"/>
      <c r="Q391" s="81"/>
      <c r="R391" s="70"/>
      <c r="S391" s="70"/>
      <c r="T391" s="70"/>
      <c r="U391" s="81"/>
      <c r="V391" s="70"/>
      <c r="W391" s="81"/>
      <c r="X391" s="62"/>
      <c r="Y391" s="67"/>
      <c r="Z391" s="81"/>
      <c r="AA391" s="82"/>
      <c r="AB391" s="83"/>
    </row>
    <row r="392" spans="1:28" s="79" customFormat="1" ht="15.75" hidden="1" customHeight="1" outlineLevel="1">
      <c r="A392" s="76"/>
      <c r="B392" s="77" t="str">
        <f>MBG!$B$1</f>
        <v>The University of Texas Medical Branch at Galveston</v>
      </c>
      <c r="C392" s="78"/>
      <c r="D392" s="78"/>
      <c r="E392" s="20"/>
      <c r="F392" s="64">
        <f>MBG!$F$38</f>
        <v>0</v>
      </c>
      <c r="G392" s="64">
        <f>MBG!$G$38</f>
        <v>0</v>
      </c>
      <c r="H392" s="64">
        <f>MBG!$H$38</f>
        <v>0</v>
      </c>
      <c r="I392" s="64">
        <f>MBG!$I$38</f>
        <v>0</v>
      </c>
      <c r="J392" s="64">
        <f>MBG!$J$38</f>
        <v>0</v>
      </c>
      <c r="K392" s="64">
        <f>MBG!$K$38</f>
        <v>0</v>
      </c>
      <c r="L392" s="65">
        <f>MBG!$L$38</f>
        <v>0</v>
      </c>
      <c r="N392" s="66"/>
      <c r="O392" s="67"/>
      <c r="P392" s="80"/>
      <c r="Q392" s="81"/>
      <c r="R392" s="70"/>
      <c r="S392" s="70"/>
      <c r="T392" s="70"/>
      <c r="U392" s="81"/>
      <c r="V392" s="70"/>
      <c r="W392" s="81"/>
      <c r="X392" s="62"/>
      <c r="Y392" s="67"/>
      <c r="Z392" s="81"/>
      <c r="AA392" s="82"/>
      <c r="AB392" s="83"/>
    </row>
    <row r="393" spans="1:28" s="79" customFormat="1" ht="15.75" hidden="1" customHeight="1" outlineLevel="1">
      <c r="A393" s="76"/>
      <c r="B393" s="77" t="str">
        <f>MDA!$B$1</f>
        <v>The University of Texas M.D. Anderson Cancer Center</v>
      </c>
      <c r="C393" s="78"/>
      <c r="D393" s="78"/>
      <c r="E393" s="20"/>
      <c r="F393" s="64">
        <f>MDA!$F$38</f>
        <v>0</v>
      </c>
      <c r="G393" s="64">
        <f>MDA!$G$38</f>
        <v>0</v>
      </c>
      <c r="H393" s="64">
        <f>MDA!$H$38</f>
        <v>0</v>
      </c>
      <c r="I393" s="64">
        <f>MDA!$I$38</f>
        <v>0</v>
      </c>
      <c r="J393" s="64">
        <f>MDA!$J$38</f>
        <v>0</v>
      </c>
      <c r="K393" s="64">
        <f>MDA!$K$38</f>
        <v>0</v>
      </c>
      <c r="L393" s="65">
        <f>MDA!$L$38</f>
        <v>0</v>
      </c>
      <c r="N393" s="66"/>
      <c r="O393" s="67"/>
      <c r="P393" s="80"/>
      <c r="Q393" s="81"/>
      <c r="R393" s="70"/>
      <c r="S393" s="70"/>
      <c r="T393" s="70"/>
      <c r="U393" s="81"/>
      <c r="V393" s="70"/>
      <c r="W393" s="81"/>
      <c r="X393" s="62"/>
      <c r="Y393" s="67"/>
      <c r="Z393" s="81"/>
      <c r="AA393" s="82"/>
      <c r="AB393" s="83"/>
    </row>
    <row r="394" spans="1:28" s="79" customFormat="1" ht="15.75" hidden="1" customHeight="1" outlineLevel="1">
      <c r="A394" s="76"/>
      <c r="B394" s="77" t="str">
        <f>RGVM!$B$1</f>
        <v>The University of Texas Rio Grande Valley Medical School (M)</v>
      </c>
      <c r="C394" s="78"/>
      <c r="D394" s="78"/>
      <c r="E394" s="20"/>
      <c r="F394" s="64">
        <f>RGVM!$F$38</f>
        <v>0</v>
      </c>
      <c r="G394" s="64">
        <f>RGVM!$G$38</f>
        <v>0</v>
      </c>
      <c r="H394" s="64">
        <f>RGVM!$H$38</f>
        <v>0</v>
      </c>
      <c r="I394" s="64">
        <f>RGVM!$I$38</f>
        <v>0</v>
      </c>
      <c r="J394" s="64">
        <f>RGVM!$J$38</f>
        <v>0</v>
      </c>
      <c r="K394" s="64">
        <f>RGVM!$K$38</f>
        <v>0</v>
      </c>
      <c r="L394" s="65">
        <f>RGVM!$L$38</f>
        <v>0</v>
      </c>
      <c r="N394" s="66"/>
      <c r="O394" s="67"/>
      <c r="P394" s="80"/>
      <c r="Q394" s="81"/>
      <c r="R394" s="70"/>
      <c r="S394" s="70"/>
      <c r="T394" s="70"/>
      <c r="U394" s="81"/>
      <c r="V394" s="70"/>
      <c r="W394" s="81"/>
      <c r="X394" s="62"/>
      <c r="Y394" s="67"/>
      <c r="Z394" s="81"/>
      <c r="AA394" s="82"/>
      <c r="AB394" s="83"/>
    </row>
    <row r="395" spans="1:28" s="79" customFormat="1" ht="15.75" hidden="1" customHeight="1" outlineLevel="1">
      <c r="A395" s="76"/>
      <c r="B395" s="77" t="str">
        <f>SWM!$B$1</f>
        <v>The University of Texas Southwestern Medical Center</v>
      </c>
      <c r="C395" s="78"/>
      <c r="D395" s="78"/>
      <c r="E395" s="20"/>
      <c r="F395" s="64">
        <f>SWM!$F$38</f>
        <v>0</v>
      </c>
      <c r="G395" s="64">
        <f>SWM!$G$38</f>
        <v>0</v>
      </c>
      <c r="H395" s="64">
        <f>SWM!$H$38</f>
        <v>0</v>
      </c>
      <c r="I395" s="64">
        <f>SWM!$I$38</f>
        <v>0</v>
      </c>
      <c r="J395" s="64">
        <f>SWM!$J$38</f>
        <v>0</v>
      </c>
      <c r="K395" s="64">
        <f>SWM!$K$38</f>
        <v>0</v>
      </c>
      <c r="L395" s="65">
        <f>SWM!$L$38</f>
        <v>0</v>
      </c>
      <c r="N395" s="66"/>
      <c r="O395" s="67"/>
      <c r="P395" s="80"/>
      <c r="Q395" s="81"/>
      <c r="R395" s="70"/>
      <c r="S395" s="70"/>
      <c r="T395" s="70"/>
      <c r="U395" s="81"/>
      <c r="V395" s="70"/>
      <c r="W395" s="81"/>
      <c r="X395" s="62"/>
      <c r="Y395" s="67"/>
      <c r="Z395" s="81"/>
      <c r="AA395" s="82"/>
      <c r="AB395" s="83"/>
    </row>
    <row r="396" spans="1:28" s="79" customFormat="1" ht="15.75" hidden="1" customHeight="1" outlineLevel="1">
      <c r="A396" s="76"/>
      <c r="B396" s="77" t="str">
        <f>TAMHSC!$B$1</f>
        <v>Texas A&amp;M University System Health Science Center</v>
      </c>
      <c r="C396" s="78"/>
      <c r="D396" s="78"/>
      <c r="E396" s="20"/>
      <c r="F396" s="64">
        <f>TAMHSC!$F$38</f>
        <v>0</v>
      </c>
      <c r="G396" s="64">
        <f>TAMHSC!$G$38</f>
        <v>0</v>
      </c>
      <c r="H396" s="64">
        <f>TAMHSC!$H$38</f>
        <v>0</v>
      </c>
      <c r="I396" s="64">
        <f>TAMHSC!$I$38</f>
        <v>0</v>
      </c>
      <c r="J396" s="64">
        <f>TAMHSC!$J$38</f>
        <v>0</v>
      </c>
      <c r="K396" s="64">
        <f>TAMHSC!$K$38</f>
        <v>0</v>
      </c>
      <c r="L396" s="65">
        <f>TAMHSC!$L$38</f>
        <v>0</v>
      </c>
      <c r="N396" s="66"/>
      <c r="O396" s="67"/>
      <c r="P396" s="80"/>
      <c r="Q396" s="81"/>
      <c r="R396" s="70"/>
      <c r="S396" s="70"/>
      <c r="T396" s="70"/>
      <c r="U396" s="81"/>
      <c r="V396" s="70"/>
      <c r="W396" s="81"/>
      <c r="X396" s="62"/>
      <c r="Y396" s="67"/>
      <c r="Z396" s="81"/>
      <c r="AA396" s="82"/>
      <c r="AB396" s="83"/>
    </row>
    <row r="397" spans="1:28" s="79" customFormat="1" ht="15.75" hidden="1" customHeight="1" outlineLevel="1">
      <c r="A397" s="76"/>
      <c r="B397" s="77" t="str">
        <f>THC!$B$1</f>
        <v>The University of Texas Health Science Center at Tyler</v>
      </c>
      <c r="C397" s="78"/>
      <c r="D397" s="78"/>
      <c r="E397" s="20"/>
      <c r="F397" s="64">
        <f>THC!$F$38</f>
        <v>0</v>
      </c>
      <c r="G397" s="64">
        <f>THC!$G$38</f>
        <v>0</v>
      </c>
      <c r="H397" s="64">
        <f>THC!$H$38</f>
        <v>0</v>
      </c>
      <c r="I397" s="64">
        <f>THC!$I$38</f>
        <v>0</v>
      </c>
      <c r="J397" s="64">
        <f>THC!$J$38</f>
        <v>0</v>
      </c>
      <c r="K397" s="64">
        <f>THC!$K$38</f>
        <v>0</v>
      </c>
      <c r="L397" s="65">
        <f>THC!$L$38</f>
        <v>0</v>
      </c>
      <c r="N397" s="66"/>
      <c r="O397" s="67"/>
      <c r="P397" s="80"/>
      <c r="Q397" s="81"/>
      <c r="R397" s="70"/>
      <c r="S397" s="70"/>
      <c r="T397" s="70"/>
      <c r="U397" s="81"/>
      <c r="V397" s="70"/>
      <c r="W397" s="81"/>
      <c r="X397" s="62"/>
      <c r="Y397" s="67"/>
      <c r="Z397" s="81"/>
      <c r="AA397" s="82"/>
      <c r="AB397" s="83"/>
    </row>
    <row r="398" spans="1:28" s="79" customFormat="1" ht="15.75" hidden="1" customHeight="1" outlineLevel="1">
      <c r="A398" s="76"/>
      <c r="B398" s="77" t="str">
        <f>TTUHSC!$B$1</f>
        <v>Texas Tech University Health Sciences Center</v>
      </c>
      <c r="C398" s="78"/>
      <c r="D398" s="78"/>
      <c r="E398" s="20"/>
      <c r="F398" s="64">
        <f>TTUHSC!$F$38</f>
        <v>0</v>
      </c>
      <c r="G398" s="64">
        <f>TTUHSC!$G$38</f>
        <v>0</v>
      </c>
      <c r="H398" s="64">
        <f>TTUHSC!$H$38</f>
        <v>0</v>
      </c>
      <c r="I398" s="64">
        <f>TTUHSC!$I$38</f>
        <v>0</v>
      </c>
      <c r="J398" s="64">
        <f>TTUHSC!$J$38</f>
        <v>0</v>
      </c>
      <c r="K398" s="64">
        <f>TTUHSC!$K$38</f>
        <v>0</v>
      </c>
      <c r="L398" s="65">
        <f>TTUHSC!$L$38</f>
        <v>0</v>
      </c>
      <c r="N398" s="66"/>
      <c r="O398" s="67"/>
      <c r="P398" s="80"/>
      <c r="Q398" s="81"/>
      <c r="R398" s="70"/>
      <c r="S398" s="70"/>
      <c r="T398" s="70"/>
      <c r="U398" s="81"/>
      <c r="V398" s="70"/>
      <c r="W398" s="81"/>
      <c r="X398" s="62"/>
      <c r="Y398" s="67"/>
      <c r="Z398" s="81"/>
      <c r="AA398" s="82"/>
      <c r="AB398" s="83"/>
    </row>
    <row r="399" spans="1:28" s="79" customFormat="1" ht="15.75" hidden="1" customHeight="1" outlineLevel="1">
      <c r="A399" s="76"/>
      <c r="B399" s="77" t="str">
        <f>TTUHSCEP!$B$1</f>
        <v>Texas Tech University Health Sciences Center at El Paso</v>
      </c>
      <c r="C399" s="78"/>
      <c r="D399" s="78"/>
      <c r="E399" s="20"/>
      <c r="F399" s="64">
        <f>TTUHSCEP!$F$38</f>
        <v>0</v>
      </c>
      <c r="G399" s="64">
        <f>TTUHSCEP!$G$38</f>
        <v>0</v>
      </c>
      <c r="H399" s="64">
        <f>TTUHSCEP!$H$38</f>
        <v>0</v>
      </c>
      <c r="I399" s="64">
        <f>TTUHSCEP!$I$38</f>
        <v>0</v>
      </c>
      <c r="J399" s="64">
        <f>TTUHSCEP!$J$38</f>
        <v>0</v>
      </c>
      <c r="K399" s="64">
        <f>TTUHSCEP!$K$38</f>
        <v>0</v>
      </c>
      <c r="L399" s="65">
        <f>TTUHSCEP!$L$38</f>
        <v>0</v>
      </c>
      <c r="N399" s="66"/>
      <c r="O399" s="67"/>
      <c r="P399" s="80"/>
      <c r="Q399" s="81"/>
      <c r="R399" s="70"/>
      <c r="S399" s="70"/>
      <c r="T399" s="70"/>
      <c r="U399" s="81"/>
      <c r="V399" s="70"/>
      <c r="W399" s="81"/>
      <c r="X399" s="62"/>
      <c r="Y399" s="67"/>
      <c r="Z399" s="81"/>
      <c r="AA399" s="82"/>
      <c r="AB399" s="83"/>
    </row>
    <row r="400" spans="1:28" s="79" customFormat="1" ht="15.75" hidden="1" customHeight="1" outlineLevel="1">
      <c r="A400" s="76"/>
      <c r="B400" s="77" t="str">
        <f>UNTHSC1!$B$1</f>
        <v>University of North Texas Health Science Center at Fort Worth (Less PM)</v>
      </c>
      <c r="C400" s="78"/>
      <c r="D400" s="78"/>
      <c r="E400" s="20"/>
      <c r="F400" s="64">
        <f>UNTHSC1!$F$38</f>
        <v>0</v>
      </c>
      <c r="G400" s="64">
        <f>UNTHSC1!$G$38</f>
        <v>0</v>
      </c>
      <c r="H400" s="64">
        <f>UNTHSC1!$H$38</f>
        <v>0</v>
      </c>
      <c r="I400" s="64">
        <f>UNTHSC1!$I$38</f>
        <v>0</v>
      </c>
      <c r="J400" s="64">
        <f>UNTHSC1!$J$38</f>
        <v>0</v>
      </c>
      <c r="K400" s="64">
        <f>UNTHSC1!$K$38</f>
        <v>0</v>
      </c>
      <c r="L400" s="65">
        <f>UNTHSC1!$L$38</f>
        <v>0</v>
      </c>
      <c r="N400" s="66"/>
      <c r="O400" s="67"/>
      <c r="P400" s="80"/>
      <c r="Q400" s="81"/>
      <c r="R400" s="70"/>
      <c r="S400" s="70"/>
      <c r="T400" s="70"/>
      <c r="U400" s="81"/>
      <c r="V400" s="70"/>
      <c r="W400" s="81"/>
      <c r="X400" s="62"/>
      <c r="Y400" s="67"/>
      <c r="Z400" s="81"/>
      <c r="AA400" s="82"/>
      <c r="AB400" s="83"/>
    </row>
    <row r="401" spans="1:28" s="79" customFormat="1" ht="15.75" hidden="1" customHeight="1" outlineLevel="1">
      <c r="A401" s="76"/>
      <c r="B401" s="613" t="str">
        <f>UHM!$B$1</f>
        <v>University of Houston Medical School (M)</v>
      </c>
      <c r="C401" s="78"/>
      <c r="D401" s="78"/>
      <c r="E401" s="20"/>
      <c r="F401" s="64">
        <f>UHM!$F$38</f>
        <v>0</v>
      </c>
      <c r="G401" s="64">
        <f>UHM!$G$38</f>
        <v>0</v>
      </c>
      <c r="H401" s="64">
        <f>UHM!$H$38</f>
        <v>0</v>
      </c>
      <c r="I401" s="64">
        <f>UHM!$I$38</f>
        <v>0</v>
      </c>
      <c r="J401" s="64">
        <f>UHM!$J$38</f>
        <v>0</v>
      </c>
      <c r="K401" s="64">
        <f>UHM!$K$38</f>
        <v>0</v>
      </c>
      <c r="L401" s="65">
        <f>UHM!$L$38</f>
        <v>0</v>
      </c>
      <c r="N401" s="66"/>
      <c r="O401" s="67"/>
      <c r="P401" s="80"/>
      <c r="Q401" s="81"/>
      <c r="R401" s="70"/>
      <c r="S401" s="70"/>
      <c r="T401" s="70"/>
      <c r="U401" s="81"/>
      <c r="V401" s="70"/>
      <c r="W401" s="81"/>
      <c r="X401" s="62"/>
      <c r="Y401" s="67"/>
      <c r="Z401" s="81"/>
      <c r="AA401" s="82"/>
      <c r="AB401" s="83"/>
    </row>
    <row r="402" spans="1:28" s="79" customFormat="1" ht="15.75" customHeight="1" collapsed="1">
      <c r="A402" s="355" t="s">
        <v>599</v>
      </c>
      <c r="B402" s="77" t="s">
        <v>36</v>
      </c>
      <c r="C402" s="78"/>
      <c r="D402" s="78"/>
      <c r="E402" s="20"/>
      <c r="F402" s="64">
        <f t="shared" ref="F402:L402" si="19">SUM(F389:F401)</f>
        <v>0</v>
      </c>
      <c r="G402" s="64">
        <f t="shared" si="19"/>
        <v>0</v>
      </c>
      <c r="H402" s="64">
        <f t="shared" si="19"/>
        <v>0</v>
      </c>
      <c r="I402" s="64">
        <f t="shared" si="19"/>
        <v>0</v>
      </c>
      <c r="J402" s="64">
        <f t="shared" si="19"/>
        <v>0</v>
      </c>
      <c r="K402" s="64">
        <f t="shared" si="19"/>
        <v>0</v>
      </c>
      <c r="L402" s="65">
        <f t="shared" si="19"/>
        <v>0</v>
      </c>
      <c r="N402" s="66"/>
      <c r="O402" s="67"/>
      <c r="P402" s="80"/>
      <c r="Q402" s="81"/>
      <c r="R402" s="70"/>
      <c r="S402" s="70"/>
      <c r="T402" s="70"/>
      <c r="U402" s="81"/>
      <c r="V402" s="70"/>
      <c r="W402" s="81"/>
      <c r="X402" s="62"/>
      <c r="Y402" s="67"/>
      <c r="Z402" s="81"/>
      <c r="AA402" s="82"/>
      <c r="AB402" s="83"/>
    </row>
    <row r="403" spans="1:28" s="79" customFormat="1" ht="15.75" hidden="1" customHeight="1" outlineLevel="1">
      <c r="A403" s="76"/>
      <c r="B403" s="77" t="str">
        <f>AUSM!$B$1</f>
        <v>The University of Texas at Austin Medical School (M)</v>
      </c>
      <c r="C403" s="78"/>
      <c r="D403" s="78"/>
      <c r="E403" s="20"/>
      <c r="F403" s="64">
        <f>AUSM!$F$39</f>
        <v>0</v>
      </c>
      <c r="G403" s="64">
        <f>AUSM!$G$39</f>
        <v>0</v>
      </c>
      <c r="H403" s="64">
        <f>AUSM!$H$39</f>
        <v>0</v>
      </c>
      <c r="I403" s="64">
        <f>AUSM!$I$39</f>
        <v>0</v>
      </c>
      <c r="J403" s="64">
        <f>AUSM!$J$39</f>
        <v>0</v>
      </c>
      <c r="K403" s="64">
        <f>AUSM!$K$39</f>
        <v>0</v>
      </c>
      <c r="L403" s="65">
        <f>AUSM!$L$39</f>
        <v>0</v>
      </c>
      <c r="N403" s="66"/>
      <c r="O403" s="67"/>
      <c r="P403" s="80"/>
      <c r="Q403" s="81"/>
      <c r="R403" s="70"/>
      <c r="S403" s="70"/>
      <c r="T403" s="70"/>
      <c r="U403" s="81"/>
      <c r="V403" s="70"/>
      <c r="W403" s="81"/>
      <c r="X403" s="62"/>
      <c r="Y403" s="67"/>
      <c r="Z403" s="81"/>
      <c r="AA403" s="82"/>
      <c r="AB403" s="83"/>
    </row>
    <row r="404" spans="1:28" s="79" customFormat="1" ht="15.75" hidden="1" customHeight="1" outlineLevel="1">
      <c r="A404" s="76"/>
      <c r="B404" s="77" t="str">
        <f>HSH!$B$1</f>
        <v>The University of Texas Health Science Center at Houston</v>
      </c>
      <c r="C404" s="78"/>
      <c r="D404" s="78"/>
      <c r="E404" s="20"/>
      <c r="F404" s="64">
        <f>HSH!$F$39</f>
        <v>0</v>
      </c>
      <c r="G404" s="64">
        <f>HSH!$G$39</f>
        <v>0</v>
      </c>
      <c r="H404" s="64">
        <f>HSH!$H$39</f>
        <v>0</v>
      </c>
      <c r="I404" s="64">
        <f>HSH!$I$39</f>
        <v>0</v>
      </c>
      <c r="J404" s="64">
        <f>HSH!$J$39</f>
        <v>0</v>
      </c>
      <c r="K404" s="64">
        <f>HSH!$K$39</f>
        <v>0</v>
      </c>
      <c r="L404" s="65">
        <f>HSH!$L$39</f>
        <v>0</v>
      </c>
      <c r="N404" s="66"/>
      <c r="O404" s="67"/>
      <c r="P404" s="80"/>
      <c r="Q404" s="81"/>
      <c r="R404" s="70"/>
      <c r="S404" s="70"/>
      <c r="T404" s="70"/>
      <c r="U404" s="81"/>
      <c r="V404" s="70"/>
      <c r="W404" s="81"/>
      <c r="X404" s="62"/>
      <c r="Y404" s="67"/>
      <c r="Z404" s="81"/>
      <c r="AA404" s="82"/>
      <c r="AB404" s="83"/>
    </row>
    <row r="405" spans="1:28" s="79" customFormat="1" ht="15.75" hidden="1" customHeight="1" outlineLevel="1">
      <c r="A405" s="76"/>
      <c r="B405" s="77" t="str">
        <f>HSSA!$B$1</f>
        <v>The University of Texas Health Science Center at San Antonio</v>
      </c>
      <c r="C405" s="78"/>
      <c r="D405" s="78"/>
      <c r="E405" s="20"/>
      <c r="F405" s="64">
        <f>HSSA!$F$39</f>
        <v>0</v>
      </c>
      <c r="G405" s="64">
        <f>HSSA!$G$39</f>
        <v>0</v>
      </c>
      <c r="H405" s="64">
        <f>HSSA!$H$39</f>
        <v>0</v>
      </c>
      <c r="I405" s="64">
        <f>HSSA!$I$39</f>
        <v>0</v>
      </c>
      <c r="J405" s="64">
        <f>HSSA!$J$39</f>
        <v>0</v>
      </c>
      <c r="K405" s="64">
        <f>HSSA!$K$39</f>
        <v>0</v>
      </c>
      <c r="L405" s="65">
        <f>HSSA!$L$39</f>
        <v>0</v>
      </c>
      <c r="N405" s="66"/>
      <c r="O405" s="67"/>
      <c r="P405" s="80"/>
      <c r="Q405" s="81"/>
      <c r="R405" s="70"/>
      <c r="S405" s="70"/>
      <c r="T405" s="70"/>
      <c r="U405" s="81"/>
      <c r="V405" s="70"/>
      <c r="W405" s="81"/>
      <c r="X405" s="62"/>
      <c r="Y405" s="67"/>
      <c r="Z405" s="81"/>
      <c r="AA405" s="82"/>
      <c r="AB405" s="83"/>
    </row>
    <row r="406" spans="1:28" s="79" customFormat="1" ht="15.75" hidden="1" customHeight="1" outlineLevel="1">
      <c r="A406" s="76"/>
      <c r="B406" s="77" t="str">
        <f>MBG!$B$1</f>
        <v>The University of Texas Medical Branch at Galveston</v>
      </c>
      <c r="C406" s="78"/>
      <c r="D406" s="78"/>
      <c r="E406" s="20"/>
      <c r="F406" s="64">
        <f>MBG!$F$39</f>
        <v>0</v>
      </c>
      <c r="G406" s="64">
        <f>MBG!$G$39</f>
        <v>0</v>
      </c>
      <c r="H406" s="64">
        <f>MBG!$H$39</f>
        <v>0</v>
      </c>
      <c r="I406" s="64">
        <f>MBG!$I$39</f>
        <v>0</v>
      </c>
      <c r="J406" s="64">
        <f>MBG!$J$39</f>
        <v>0</v>
      </c>
      <c r="K406" s="64">
        <f>MBG!$K$39</f>
        <v>0</v>
      </c>
      <c r="L406" s="65">
        <f>MBG!$L$39</f>
        <v>0</v>
      </c>
      <c r="N406" s="66"/>
      <c r="O406" s="67"/>
      <c r="P406" s="80"/>
      <c r="Q406" s="81"/>
      <c r="R406" s="70"/>
      <c r="S406" s="70"/>
      <c r="T406" s="70"/>
      <c r="U406" s="81"/>
      <c r="V406" s="70"/>
      <c r="W406" s="81"/>
      <c r="X406" s="62"/>
      <c r="Y406" s="67"/>
      <c r="Z406" s="81"/>
      <c r="AA406" s="82"/>
      <c r="AB406" s="83"/>
    </row>
    <row r="407" spans="1:28" s="79" customFormat="1" ht="15.75" hidden="1" customHeight="1" outlineLevel="1">
      <c r="A407" s="76"/>
      <c r="B407" s="77" t="str">
        <f>MDA!$B$1</f>
        <v>The University of Texas M.D. Anderson Cancer Center</v>
      </c>
      <c r="C407" s="78"/>
      <c r="D407" s="78"/>
      <c r="E407" s="20"/>
      <c r="F407" s="64">
        <f>MDA!$F$39</f>
        <v>0</v>
      </c>
      <c r="G407" s="64">
        <f>MDA!$G$39</f>
        <v>0</v>
      </c>
      <c r="H407" s="64">
        <f>MDA!$H$39</f>
        <v>0</v>
      </c>
      <c r="I407" s="64">
        <f>MDA!$I$39</f>
        <v>0</v>
      </c>
      <c r="J407" s="64">
        <f>MDA!$J$39</f>
        <v>0</v>
      </c>
      <c r="K407" s="64">
        <f>MDA!$K$39</f>
        <v>0</v>
      </c>
      <c r="L407" s="65">
        <f>MDA!$L$39</f>
        <v>0</v>
      </c>
      <c r="N407" s="66"/>
      <c r="O407" s="67"/>
      <c r="P407" s="80"/>
      <c r="Q407" s="81"/>
      <c r="R407" s="70"/>
      <c r="S407" s="70"/>
      <c r="T407" s="70"/>
      <c r="U407" s="81"/>
      <c r="V407" s="70"/>
      <c r="W407" s="81"/>
      <c r="X407" s="62"/>
      <c r="Y407" s="67"/>
      <c r="Z407" s="81"/>
      <c r="AA407" s="82"/>
      <c r="AB407" s="83"/>
    </row>
    <row r="408" spans="1:28" s="79" customFormat="1" ht="15.75" hidden="1" customHeight="1" outlineLevel="1">
      <c r="A408" s="76"/>
      <c r="B408" s="77" t="str">
        <f>RGVM!$B$1</f>
        <v>The University of Texas Rio Grande Valley Medical School (M)</v>
      </c>
      <c r="C408" s="78"/>
      <c r="D408" s="78"/>
      <c r="E408" s="20"/>
      <c r="F408" s="64">
        <f>RGVM!$F$39</f>
        <v>0</v>
      </c>
      <c r="G408" s="64">
        <f>RGVM!$G$39</f>
        <v>0</v>
      </c>
      <c r="H408" s="64">
        <f>RGVM!$H$39</f>
        <v>0</v>
      </c>
      <c r="I408" s="64">
        <f>RGVM!$I$39</f>
        <v>0</v>
      </c>
      <c r="J408" s="64">
        <f>RGVM!$J$39</f>
        <v>0</v>
      </c>
      <c r="K408" s="64">
        <f>RGVM!$K$39</f>
        <v>0</v>
      </c>
      <c r="L408" s="65">
        <f>RGVM!$L$39</f>
        <v>0</v>
      </c>
      <c r="N408" s="66"/>
      <c r="O408" s="67"/>
      <c r="P408" s="80"/>
      <c r="Q408" s="81"/>
      <c r="R408" s="70"/>
      <c r="S408" s="70"/>
      <c r="T408" s="70"/>
      <c r="U408" s="81"/>
      <c r="V408" s="70"/>
      <c r="W408" s="81"/>
      <c r="X408" s="62"/>
      <c r="Y408" s="67"/>
      <c r="Z408" s="81"/>
      <c r="AA408" s="82"/>
      <c r="AB408" s="83"/>
    </row>
    <row r="409" spans="1:28" s="79" customFormat="1" ht="15.75" hidden="1" customHeight="1" outlineLevel="1">
      <c r="A409" s="76"/>
      <c r="B409" s="77" t="str">
        <f>SWM!$B$1</f>
        <v>The University of Texas Southwestern Medical Center</v>
      </c>
      <c r="C409" s="78"/>
      <c r="D409" s="78"/>
      <c r="E409" s="20"/>
      <c r="F409" s="64">
        <f>SWM!$F$39</f>
        <v>0</v>
      </c>
      <c r="G409" s="64">
        <f>SWM!$G$39</f>
        <v>0</v>
      </c>
      <c r="H409" s="64">
        <f>SWM!$H$39</f>
        <v>0</v>
      </c>
      <c r="I409" s="64">
        <f>SWM!$I$39</f>
        <v>0</v>
      </c>
      <c r="J409" s="64">
        <f>SWM!$J$39</f>
        <v>0</v>
      </c>
      <c r="K409" s="64">
        <f>SWM!$K$39</f>
        <v>0</v>
      </c>
      <c r="L409" s="65">
        <f>SWM!$L$39</f>
        <v>0</v>
      </c>
      <c r="N409" s="66"/>
      <c r="O409" s="67"/>
      <c r="P409" s="80"/>
      <c r="Q409" s="81"/>
      <c r="R409" s="70"/>
      <c r="S409" s="70"/>
      <c r="T409" s="70"/>
      <c r="U409" s="81"/>
      <c r="V409" s="70"/>
      <c r="W409" s="81"/>
      <c r="X409" s="62"/>
      <c r="Y409" s="67"/>
      <c r="Z409" s="81"/>
      <c r="AA409" s="82"/>
      <c r="AB409" s="83"/>
    </row>
    <row r="410" spans="1:28" s="79" customFormat="1" ht="15.75" hidden="1" customHeight="1" outlineLevel="1">
      <c r="A410" s="76"/>
      <c r="B410" s="77" t="str">
        <f>TAMHSC!$B$1</f>
        <v>Texas A&amp;M University System Health Science Center</v>
      </c>
      <c r="C410" s="78"/>
      <c r="D410" s="78"/>
      <c r="E410" s="20"/>
      <c r="F410" s="64">
        <f>TAMHSC!$F$39</f>
        <v>0</v>
      </c>
      <c r="G410" s="64">
        <f>TAMHSC!$G$39</f>
        <v>0</v>
      </c>
      <c r="H410" s="64">
        <f>TAMHSC!$H$39</f>
        <v>0</v>
      </c>
      <c r="I410" s="64">
        <f>TAMHSC!$I$39</f>
        <v>0</v>
      </c>
      <c r="J410" s="64">
        <f>TAMHSC!$J$39</f>
        <v>0</v>
      </c>
      <c r="K410" s="64">
        <f>TAMHSC!$K$39</f>
        <v>0</v>
      </c>
      <c r="L410" s="65">
        <f>TAMHSC!$L$39</f>
        <v>0</v>
      </c>
      <c r="N410" s="66"/>
      <c r="O410" s="67"/>
      <c r="P410" s="80"/>
      <c r="Q410" s="81"/>
      <c r="R410" s="70"/>
      <c r="S410" s="70"/>
      <c r="T410" s="70"/>
      <c r="U410" s="81"/>
      <c r="V410" s="70"/>
      <c r="W410" s="81"/>
      <c r="X410" s="62"/>
      <c r="Y410" s="67"/>
      <c r="Z410" s="81"/>
      <c r="AA410" s="82"/>
      <c r="AB410" s="83"/>
    </row>
    <row r="411" spans="1:28" s="79" customFormat="1" ht="15.75" hidden="1" customHeight="1" outlineLevel="1">
      <c r="A411" s="76"/>
      <c r="B411" s="77" t="str">
        <f>THC!$B$1</f>
        <v>The University of Texas Health Science Center at Tyler</v>
      </c>
      <c r="C411" s="78"/>
      <c r="D411" s="78"/>
      <c r="E411" s="20"/>
      <c r="F411" s="64">
        <f>THC!$F$39</f>
        <v>0</v>
      </c>
      <c r="G411" s="64">
        <f>THC!$G$39</f>
        <v>0</v>
      </c>
      <c r="H411" s="64">
        <f>THC!$H$39</f>
        <v>0</v>
      </c>
      <c r="I411" s="64">
        <f>THC!$I$39</f>
        <v>0</v>
      </c>
      <c r="J411" s="64">
        <f>THC!$J$39</f>
        <v>0</v>
      </c>
      <c r="K411" s="64">
        <f>THC!$K$39</f>
        <v>0</v>
      </c>
      <c r="L411" s="65">
        <f>THC!$L$39</f>
        <v>0</v>
      </c>
      <c r="N411" s="66"/>
      <c r="O411" s="67"/>
      <c r="P411" s="80"/>
      <c r="Q411" s="81"/>
      <c r="R411" s="70"/>
      <c r="S411" s="70"/>
      <c r="T411" s="70"/>
      <c r="U411" s="81"/>
      <c r="V411" s="70"/>
      <c r="W411" s="81"/>
      <c r="X411" s="62"/>
      <c r="Y411" s="67"/>
      <c r="Z411" s="81"/>
      <c r="AA411" s="82"/>
      <c r="AB411" s="83"/>
    </row>
    <row r="412" spans="1:28" s="79" customFormat="1" ht="15.75" hidden="1" customHeight="1" outlineLevel="1">
      <c r="A412" s="76"/>
      <c r="B412" s="77" t="str">
        <f>TTUHSC!$B$1</f>
        <v>Texas Tech University Health Sciences Center</v>
      </c>
      <c r="C412" s="78"/>
      <c r="D412" s="78"/>
      <c r="E412" s="20"/>
      <c r="F412" s="64">
        <f>TTUHSC!$F$39</f>
        <v>0</v>
      </c>
      <c r="G412" s="64">
        <f>TTUHSC!$G$39</f>
        <v>0</v>
      </c>
      <c r="H412" s="64">
        <f>TTUHSC!$H$39</f>
        <v>0</v>
      </c>
      <c r="I412" s="64">
        <f>TTUHSC!$I$39</f>
        <v>0</v>
      </c>
      <c r="J412" s="64">
        <f>TTUHSC!$J$39</f>
        <v>0</v>
      </c>
      <c r="K412" s="64">
        <f>TTUHSC!$K$39</f>
        <v>0</v>
      </c>
      <c r="L412" s="65">
        <f>TTUHSC!$L$39</f>
        <v>0</v>
      </c>
      <c r="N412" s="66"/>
      <c r="O412" s="67"/>
      <c r="P412" s="80"/>
      <c r="Q412" s="81"/>
      <c r="R412" s="70"/>
      <c r="S412" s="70"/>
      <c r="T412" s="70"/>
      <c r="U412" s="81"/>
      <c r="V412" s="70"/>
      <c r="W412" s="81"/>
      <c r="X412" s="62"/>
      <c r="Y412" s="67"/>
      <c r="Z412" s="81"/>
      <c r="AA412" s="82"/>
      <c r="AB412" s="83"/>
    </row>
    <row r="413" spans="1:28" s="79" customFormat="1" ht="15.75" hidden="1" customHeight="1" outlineLevel="1">
      <c r="A413" s="76"/>
      <c r="B413" s="77" t="str">
        <f>TTUHSCEP!$B$1</f>
        <v>Texas Tech University Health Sciences Center at El Paso</v>
      </c>
      <c r="C413" s="78"/>
      <c r="D413" s="78"/>
      <c r="E413" s="20"/>
      <c r="F413" s="64">
        <f>TTUHSCEP!$F$39</f>
        <v>0</v>
      </c>
      <c r="G413" s="64">
        <f>TTUHSCEP!$G$39</f>
        <v>0</v>
      </c>
      <c r="H413" s="64">
        <f>TTUHSCEP!$H$39</f>
        <v>0</v>
      </c>
      <c r="I413" s="64">
        <f>TTUHSCEP!$I$39</f>
        <v>0</v>
      </c>
      <c r="J413" s="64">
        <f>TTUHSCEP!$J$39</f>
        <v>0</v>
      </c>
      <c r="K413" s="64">
        <f>TTUHSCEP!$K$39</f>
        <v>0</v>
      </c>
      <c r="L413" s="65">
        <f>TTUHSCEP!$L$39</f>
        <v>0</v>
      </c>
      <c r="N413" s="66"/>
      <c r="O413" s="67"/>
      <c r="P413" s="80"/>
      <c r="Q413" s="81"/>
      <c r="R413" s="70"/>
      <c r="S413" s="70"/>
      <c r="T413" s="70"/>
      <c r="U413" s="81"/>
      <c r="V413" s="70"/>
      <c r="W413" s="81"/>
      <c r="X413" s="62"/>
      <c r="Y413" s="67"/>
      <c r="Z413" s="81"/>
      <c r="AA413" s="82"/>
      <c r="AB413" s="83"/>
    </row>
    <row r="414" spans="1:28" s="79" customFormat="1" ht="15.75" hidden="1" customHeight="1" outlineLevel="1">
      <c r="A414" s="76"/>
      <c r="B414" s="77" t="str">
        <f>UNTHSC1!$B$1</f>
        <v>University of North Texas Health Science Center at Fort Worth (Less PM)</v>
      </c>
      <c r="C414" s="78"/>
      <c r="D414" s="78"/>
      <c r="E414" s="20"/>
      <c r="F414" s="64">
        <f>UNTHSC1!$F$39</f>
        <v>0</v>
      </c>
      <c r="G414" s="64">
        <f>UNTHSC1!$G$39</f>
        <v>0</v>
      </c>
      <c r="H414" s="64">
        <f>UNTHSC1!$H$39</f>
        <v>0</v>
      </c>
      <c r="I414" s="64">
        <f>UNTHSC1!$I$39</f>
        <v>0</v>
      </c>
      <c r="J414" s="64">
        <f>UNTHSC1!$J$39</f>
        <v>0</v>
      </c>
      <c r="K414" s="64">
        <f>UNTHSC1!$K$39</f>
        <v>0</v>
      </c>
      <c r="L414" s="65">
        <f>UNTHSC1!$L$39</f>
        <v>0</v>
      </c>
      <c r="N414" s="66"/>
      <c r="O414" s="67"/>
      <c r="P414" s="80"/>
      <c r="Q414" s="81"/>
      <c r="R414" s="70"/>
      <c r="S414" s="70"/>
      <c r="T414" s="70"/>
      <c r="U414" s="81"/>
      <c r="V414" s="70"/>
      <c r="W414" s="81"/>
      <c r="X414" s="62"/>
      <c r="Y414" s="67"/>
      <c r="Z414" s="81"/>
      <c r="AA414" s="82"/>
      <c r="AB414" s="83"/>
    </row>
    <row r="415" spans="1:28" s="79" customFormat="1" ht="15.75" hidden="1" customHeight="1" outlineLevel="1">
      <c r="A415" s="76"/>
      <c r="B415" s="613" t="str">
        <f>UHM!$B$1</f>
        <v>University of Houston Medical School (M)</v>
      </c>
      <c r="C415" s="78"/>
      <c r="D415" s="78"/>
      <c r="E415" s="20"/>
      <c r="F415" s="64">
        <f>UHM!$F$39</f>
        <v>0</v>
      </c>
      <c r="G415" s="64">
        <f>UHM!$G$39</f>
        <v>0</v>
      </c>
      <c r="H415" s="64">
        <f>UHM!$H$39</f>
        <v>0</v>
      </c>
      <c r="I415" s="64">
        <f>UHM!$I$39</f>
        <v>0</v>
      </c>
      <c r="J415" s="64">
        <f>UHM!$J$39</f>
        <v>0</v>
      </c>
      <c r="K415" s="64">
        <f>UHM!$K$39</f>
        <v>0</v>
      </c>
      <c r="L415" s="65">
        <f>UHM!$L$39</f>
        <v>0</v>
      </c>
      <c r="N415" s="66"/>
      <c r="O415" s="67"/>
      <c r="P415" s="80"/>
      <c r="Q415" s="81"/>
      <c r="R415" s="70"/>
      <c r="S415" s="70"/>
      <c r="T415" s="70"/>
      <c r="U415" s="81"/>
      <c r="V415" s="70"/>
      <c r="W415" s="81"/>
      <c r="X415" s="62"/>
      <c r="Y415" s="67"/>
      <c r="Z415" s="81"/>
      <c r="AA415" s="82"/>
      <c r="AB415" s="83"/>
    </row>
    <row r="416" spans="1:28" s="79" customFormat="1" ht="15.75" customHeight="1" collapsed="1">
      <c r="A416" s="355" t="s">
        <v>599</v>
      </c>
      <c r="B416" s="77" t="s">
        <v>37</v>
      </c>
      <c r="C416" s="78"/>
      <c r="D416" s="78"/>
      <c r="E416" s="20"/>
      <c r="F416" s="64">
        <f t="shared" ref="F416:L416" si="20">SUM(F403:F415)</f>
        <v>0</v>
      </c>
      <c r="G416" s="64">
        <f t="shared" si="20"/>
        <v>0</v>
      </c>
      <c r="H416" s="64">
        <f t="shared" si="20"/>
        <v>0</v>
      </c>
      <c r="I416" s="64">
        <f t="shared" si="20"/>
        <v>0</v>
      </c>
      <c r="J416" s="64">
        <f t="shared" si="20"/>
        <v>0</v>
      </c>
      <c r="K416" s="64">
        <f t="shared" si="20"/>
        <v>0</v>
      </c>
      <c r="L416" s="65">
        <f t="shared" si="20"/>
        <v>0</v>
      </c>
      <c r="N416" s="66"/>
      <c r="O416" s="67"/>
      <c r="P416" s="80"/>
      <c r="Q416" s="81"/>
      <c r="R416" s="70"/>
      <c r="S416" s="70"/>
      <c r="T416" s="70"/>
      <c r="U416" s="81"/>
      <c r="V416" s="70"/>
      <c r="W416" s="81"/>
      <c r="X416" s="62"/>
      <c r="Y416" s="67"/>
      <c r="Z416" s="81"/>
      <c r="AA416" s="82"/>
      <c r="AB416" s="83"/>
    </row>
    <row r="417" spans="1:28" s="79" customFormat="1" ht="15.75" hidden="1" customHeight="1" outlineLevel="1">
      <c r="A417" s="76"/>
      <c r="B417" s="77" t="str">
        <f>AUSM!$B$1</f>
        <v>The University of Texas at Austin Medical School (M)</v>
      </c>
      <c r="C417" s="78"/>
      <c r="D417" s="78"/>
      <c r="E417" s="20"/>
      <c r="F417" s="64">
        <f>AUSM!$F$40</f>
        <v>0</v>
      </c>
      <c r="G417" s="64">
        <f>AUSM!$G$40</f>
        <v>0</v>
      </c>
      <c r="H417" s="64">
        <f>AUSM!$H$40</f>
        <v>0</v>
      </c>
      <c r="I417" s="64">
        <f>AUSM!$I$40</f>
        <v>0</v>
      </c>
      <c r="J417" s="64">
        <f>AUSM!$J$40</f>
        <v>0</v>
      </c>
      <c r="K417" s="64">
        <f>AUSM!$K$40</f>
        <v>0</v>
      </c>
      <c r="L417" s="65">
        <f>AUSM!$L$40</f>
        <v>0</v>
      </c>
      <c r="N417" s="66"/>
      <c r="O417" s="67"/>
      <c r="P417" s="80"/>
      <c r="Q417" s="81"/>
      <c r="R417" s="70"/>
      <c r="S417" s="70"/>
      <c r="T417" s="70"/>
      <c r="U417" s="81"/>
      <c r="V417" s="70"/>
      <c r="W417" s="81"/>
      <c r="X417" s="62"/>
      <c r="Y417" s="67"/>
      <c r="Z417" s="81"/>
      <c r="AA417" s="82"/>
      <c r="AB417" s="83"/>
    </row>
    <row r="418" spans="1:28" s="79" customFormat="1" ht="15.75" hidden="1" customHeight="1" outlineLevel="1">
      <c r="A418" s="76"/>
      <c r="B418" s="77" t="str">
        <f>HSH!$B$1</f>
        <v>The University of Texas Health Science Center at Houston</v>
      </c>
      <c r="C418" s="78"/>
      <c r="D418" s="78"/>
      <c r="E418" s="20"/>
      <c r="F418" s="64">
        <f>HSH!$F$40</f>
        <v>0</v>
      </c>
      <c r="G418" s="64">
        <f>HSH!$G$40</f>
        <v>0</v>
      </c>
      <c r="H418" s="64">
        <f>HSH!$H$40</f>
        <v>0</v>
      </c>
      <c r="I418" s="64">
        <f>HSH!$I$40</f>
        <v>0</v>
      </c>
      <c r="J418" s="64">
        <f>HSH!$J$40</f>
        <v>0</v>
      </c>
      <c r="K418" s="64">
        <f>HSH!$K$40</f>
        <v>0</v>
      </c>
      <c r="L418" s="65">
        <f>HSH!$L$40</f>
        <v>0</v>
      </c>
      <c r="N418" s="66"/>
      <c r="O418" s="67"/>
      <c r="P418" s="80"/>
      <c r="Q418" s="81"/>
      <c r="R418" s="70"/>
      <c r="S418" s="70"/>
      <c r="T418" s="70"/>
      <c r="U418" s="81"/>
      <c r="V418" s="70"/>
      <c r="W418" s="81"/>
      <c r="X418" s="62"/>
      <c r="Y418" s="67"/>
      <c r="Z418" s="81"/>
      <c r="AA418" s="82"/>
      <c r="AB418" s="83"/>
    </row>
    <row r="419" spans="1:28" s="79" customFormat="1" ht="15.75" hidden="1" customHeight="1" outlineLevel="1">
      <c r="A419" s="76"/>
      <c r="B419" s="77" t="str">
        <f>HSSA!$B$1</f>
        <v>The University of Texas Health Science Center at San Antonio</v>
      </c>
      <c r="C419" s="78"/>
      <c r="D419" s="78"/>
      <c r="E419" s="20"/>
      <c r="F419" s="64">
        <f>HSSA!$F$40</f>
        <v>0</v>
      </c>
      <c r="G419" s="64">
        <f>HSSA!$G$40</f>
        <v>0</v>
      </c>
      <c r="H419" s="64">
        <f>HSSA!$H$40</f>
        <v>0</v>
      </c>
      <c r="I419" s="64">
        <f>HSSA!$I$40</f>
        <v>0</v>
      </c>
      <c r="J419" s="64">
        <f>HSSA!$J$40</f>
        <v>0</v>
      </c>
      <c r="K419" s="64">
        <f>HSSA!$K$40</f>
        <v>0</v>
      </c>
      <c r="L419" s="65">
        <f>HSSA!$L$40</f>
        <v>0</v>
      </c>
      <c r="N419" s="66"/>
      <c r="O419" s="67"/>
      <c r="P419" s="80"/>
      <c r="Q419" s="81"/>
      <c r="R419" s="70"/>
      <c r="S419" s="70"/>
      <c r="T419" s="70"/>
      <c r="U419" s="81"/>
      <c r="V419" s="70"/>
      <c r="W419" s="81"/>
      <c r="X419" s="62"/>
      <c r="Y419" s="67"/>
      <c r="Z419" s="81"/>
      <c r="AA419" s="82"/>
      <c r="AB419" s="83"/>
    </row>
    <row r="420" spans="1:28" s="79" customFormat="1" ht="15.75" hidden="1" customHeight="1" outlineLevel="1">
      <c r="A420" s="76"/>
      <c r="B420" s="77" t="str">
        <f>MBG!$B$1</f>
        <v>The University of Texas Medical Branch at Galveston</v>
      </c>
      <c r="C420" s="78"/>
      <c r="D420" s="78"/>
      <c r="E420" s="20"/>
      <c r="F420" s="64">
        <f>MBG!$F$40</f>
        <v>0</v>
      </c>
      <c r="G420" s="64">
        <f>MBG!$G$40</f>
        <v>0</v>
      </c>
      <c r="H420" s="64">
        <f>MBG!$H$40</f>
        <v>0</v>
      </c>
      <c r="I420" s="64">
        <f>MBG!$I$40</f>
        <v>0</v>
      </c>
      <c r="J420" s="64">
        <f>MBG!$J$40</f>
        <v>0</v>
      </c>
      <c r="K420" s="64">
        <f>MBG!$K$40</f>
        <v>0</v>
      </c>
      <c r="L420" s="65">
        <f>MBG!$L$40</f>
        <v>0</v>
      </c>
      <c r="N420" s="66"/>
      <c r="O420" s="67"/>
      <c r="P420" s="80"/>
      <c r="Q420" s="81"/>
      <c r="R420" s="70"/>
      <c r="S420" s="70"/>
      <c r="T420" s="70"/>
      <c r="U420" s="81"/>
      <c r="V420" s="70"/>
      <c r="W420" s="81"/>
      <c r="X420" s="62"/>
      <c r="Y420" s="67"/>
      <c r="Z420" s="81"/>
      <c r="AA420" s="82"/>
      <c r="AB420" s="83"/>
    </row>
    <row r="421" spans="1:28" s="79" customFormat="1" ht="15.75" hidden="1" customHeight="1" outlineLevel="1">
      <c r="A421" s="76"/>
      <c r="B421" s="77" t="str">
        <f>MDA!$B$1</f>
        <v>The University of Texas M.D. Anderson Cancer Center</v>
      </c>
      <c r="C421" s="78"/>
      <c r="D421" s="78"/>
      <c r="E421" s="20"/>
      <c r="F421" s="64">
        <f>MDA!$F$40</f>
        <v>0</v>
      </c>
      <c r="G421" s="64">
        <f>MDA!$G$40</f>
        <v>0</v>
      </c>
      <c r="H421" s="64">
        <f>MDA!$H$40</f>
        <v>0</v>
      </c>
      <c r="I421" s="64">
        <f>MDA!$I$40</f>
        <v>0</v>
      </c>
      <c r="J421" s="64">
        <f>MDA!$J$40</f>
        <v>0</v>
      </c>
      <c r="K421" s="64">
        <f>MDA!$K$40</f>
        <v>0</v>
      </c>
      <c r="L421" s="65">
        <f>MDA!$L$40</f>
        <v>0</v>
      </c>
      <c r="N421" s="66"/>
      <c r="O421" s="67"/>
      <c r="P421" s="80"/>
      <c r="Q421" s="81"/>
      <c r="R421" s="70"/>
      <c r="S421" s="70"/>
      <c r="T421" s="70"/>
      <c r="U421" s="81"/>
      <c r="V421" s="70"/>
      <c r="W421" s="81"/>
      <c r="X421" s="62"/>
      <c r="Y421" s="67"/>
      <c r="Z421" s="81"/>
      <c r="AA421" s="82"/>
      <c r="AB421" s="83"/>
    </row>
    <row r="422" spans="1:28" s="79" customFormat="1" ht="15.75" hidden="1" customHeight="1" outlineLevel="1">
      <c r="A422" s="76"/>
      <c r="B422" s="77" t="str">
        <f>RGVM!$B$1</f>
        <v>The University of Texas Rio Grande Valley Medical School (M)</v>
      </c>
      <c r="C422" s="78"/>
      <c r="D422" s="78"/>
      <c r="E422" s="20"/>
      <c r="F422" s="64">
        <f>RGVM!$F$40</f>
        <v>0</v>
      </c>
      <c r="G422" s="64">
        <f>RGVM!$G$40</f>
        <v>0</v>
      </c>
      <c r="H422" s="64">
        <f>RGVM!$H$40</f>
        <v>0</v>
      </c>
      <c r="I422" s="64">
        <f>RGVM!$I$40</f>
        <v>0</v>
      </c>
      <c r="J422" s="64">
        <f>RGVM!$J$40</f>
        <v>0</v>
      </c>
      <c r="K422" s="64">
        <f>RGVM!$K$40</f>
        <v>0</v>
      </c>
      <c r="L422" s="65">
        <f>RGVM!$L$40</f>
        <v>0</v>
      </c>
      <c r="N422" s="66"/>
      <c r="O422" s="67"/>
      <c r="P422" s="80"/>
      <c r="Q422" s="81"/>
      <c r="R422" s="70"/>
      <c r="S422" s="70"/>
      <c r="T422" s="70"/>
      <c r="U422" s="81"/>
      <c r="V422" s="70"/>
      <c r="W422" s="81"/>
      <c r="X422" s="62"/>
      <c r="Y422" s="67"/>
      <c r="Z422" s="81"/>
      <c r="AA422" s="82"/>
      <c r="AB422" s="83"/>
    </row>
    <row r="423" spans="1:28" s="79" customFormat="1" ht="15.75" hidden="1" customHeight="1" outlineLevel="1">
      <c r="A423" s="76"/>
      <c r="B423" s="77" t="str">
        <f>SWM!$B$1</f>
        <v>The University of Texas Southwestern Medical Center</v>
      </c>
      <c r="C423" s="78"/>
      <c r="D423" s="78"/>
      <c r="E423" s="20"/>
      <c r="F423" s="64">
        <f>SWM!$F$40</f>
        <v>0</v>
      </c>
      <c r="G423" s="64">
        <f>SWM!$G$40</f>
        <v>0</v>
      </c>
      <c r="H423" s="64">
        <f>SWM!$H$40</f>
        <v>0</v>
      </c>
      <c r="I423" s="64">
        <f>SWM!$I$40</f>
        <v>0</v>
      </c>
      <c r="J423" s="64">
        <f>SWM!$J$40</f>
        <v>0</v>
      </c>
      <c r="K423" s="64">
        <f>SWM!$K$40</f>
        <v>0</v>
      </c>
      <c r="L423" s="65">
        <f>SWM!$L$40</f>
        <v>0</v>
      </c>
      <c r="N423" s="66"/>
      <c r="O423" s="67"/>
      <c r="P423" s="80"/>
      <c r="Q423" s="81"/>
      <c r="R423" s="70"/>
      <c r="S423" s="70"/>
      <c r="T423" s="70"/>
      <c r="U423" s="81"/>
      <c r="V423" s="70"/>
      <c r="W423" s="81"/>
      <c r="X423" s="62"/>
      <c r="Y423" s="67"/>
      <c r="Z423" s="81"/>
      <c r="AA423" s="82"/>
      <c r="AB423" s="83"/>
    </row>
    <row r="424" spans="1:28" s="79" customFormat="1" ht="15.75" hidden="1" customHeight="1" outlineLevel="1">
      <c r="A424" s="76"/>
      <c r="B424" s="77" t="str">
        <f>TAMHSC!$B$1</f>
        <v>Texas A&amp;M University System Health Science Center</v>
      </c>
      <c r="C424" s="78"/>
      <c r="D424" s="78"/>
      <c r="E424" s="20"/>
      <c r="F424" s="64">
        <f>TAMHSC!$F$40</f>
        <v>0</v>
      </c>
      <c r="G424" s="64">
        <f>TAMHSC!$G$40</f>
        <v>0</v>
      </c>
      <c r="H424" s="64">
        <f>TAMHSC!$H$40</f>
        <v>0</v>
      </c>
      <c r="I424" s="64">
        <f>TAMHSC!$I$40</f>
        <v>0</v>
      </c>
      <c r="J424" s="64">
        <f>TAMHSC!$J$40</f>
        <v>0</v>
      </c>
      <c r="K424" s="64">
        <f>TAMHSC!$K$40</f>
        <v>0</v>
      </c>
      <c r="L424" s="65">
        <f>TAMHSC!$L$40</f>
        <v>0</v>
      </c>
      <c r="N424" s="66"/>
      <c r="O424" s="67"/>
      <c r="P424" s="80"/>
      <c r="Q424" s="81"/>
      <c r="R424" s="70"/>
      <c r="S424" s="70"/>
      <c r="T424" s="70"/>
      <c r="U424" s="81"/>
      <c r="V424" s="70"/>
      <c r="W424" s="81"/>
      <c r="X424" s="62"/>
      <c r="Y424" s="67"/>
      <c r="Z424" s="81"/>
      <c r="AA424" s="82"/>
      <c r="AB424" s="83"/>
    </row>
    <row r="425" spans="1:28" s="79" customFormat="1" ht="15.75" hidden="1" customHeight="1" outlineLevel="1">
      <c r="A425" s="76"/>
      <c r="B425" s="77" t="str">
        <f>THC!$B$1</f>
        <v>The University of Texas Health Science Center at Tyler</v>
      </c>
      <c r="C425" s="78"/>
      <c r="D425" s="78"/>
      <c r="E425" s="20"/>
      <c r="F425" s="64">
        <f>THC!$F$40</f>
        <v>0</v>
      </c>
      <c r="G425" s="64">
        <f>THC!$G$40</f>
        <v>0</v>
      </c>
      <c r="H425" s="64">
        <f>THC!$H$40</f>
        <v>0</v>
      </c>
      <c r="I425" s="64">
        <f>THC!$I$40</f>
        <v>0</v>
      </c>
      <c r="J425" s="64">
        <f>THC!$J$40</f>
        <v>0</v>
      </c>
      <c r="K425" s="64">
        <f>THC!$K$40</f>
        <v>0</v>
      </c>
      <c r="L425" s="65">
        <f>THC!$L$40</f>
        <v>0</v>
      </c>
      <c r="N425" s="66"/>
      <c r="O425" s="67"/>
      <c r="P425" s="80"/>
      <c r="Q425" s="81"/>
      <c r="R425" s="70"/>
      <c r="S425" s="70"/>
      <c r="T425" s="70"/>
      <c r="U425" s="81"/>
      <c r="V425" s="70"/>
      <c r="W425" s="81"/>
      <c r="X425" s="62"/>
      <c r="Y425" s="67"/>
      <c r="Z425" s="81"/>
      <c r="AA425" s="82"/>
      <c r="AB425" s="83"/>
    </row>
    <row r="426" spans="1:28" s="79" customFormat="1" ht="15.75" hidden="1" customHeight="1" outlineLevel="1">
      <c r="A426" s="76"/>
      <c r="B426" s="77" t="str">
        <f>TTUHSC!$B$1</f>
        <v>Texas Tech University Health Sciences Center</v>
      </c>
      <c r="C426" s="78"/>
      <c r="D426" s="78"/>
      <c r="E426" s="20"/>
      <c r="F426" s="64">
        <f>TTUHSC!$F$40</f>
        <v>0</v>
      </c>
      <c r="G426" s="64">
        <f>TTUHSC!$G$40</f>
        <v>0</v>
      </c>
      <c r="H426" s="64">
        <f>TTUHSC!$H$40</f>
        <v>0</v>
      </c>
      <c r="I426" s="64">
        <f>TTUHSC!$I$40</f>
        <v>0</v>
      </c>
      <c r="J426" s="64">
        <f>TTUHSC!$J$40</f>
        <v>0</v>
      </c>
      <c r="K426" s="64">
        <f>TTUHSC!$K$40</f>
        <v>0</v>
      </c>
      <c r="L426" s="65">
        <f>TTUHSC!$L$40</f>
        <v>0</v>
      </c>
      <c r="N426" s="66"/>
      <c r="O426" s="67"/>
      <c r="P426" s="80"/>
      <c r="Q426" s="81"/>
      <c r="R426" s="70"/>
      <c r="S426" s="70"/>
      <c r="T426" s="70"/>
      <c r="U426" s="81"/>
      <c r="V426" s="70"/>
      <c r="W426" s="81"/>
      <c r="X426" s="62"/>
      <c r="Y426" s="67"/>
      <c r="Z426" s="81"/>
      <c r="AA426" s="82"/>
      <c r="AB426" s="83"/>
    </row>
    <row r="427" spans="1:28" s="79" customFormat="1" ht="15.75" hidden="1" customHeight="1" outlineLevel="1">
      <c r="A427" s="76"/>
      <c r="B427" s="77" t="str">
        <f>TTUHSCEP!$B$1</f>
        <v>Texas Tech University Health Sciences Center at El Paso</v>
      </c>
      <c r="C427" s="78"/>
      <c r="D427" s="78"/>
      <c r="E427" s="20"/>
      <c r="F427" s="64">
        <f>TTUHSCEP!$F$40</f>
        <v>0</v>
      </c>
      <c r="G427" s="64">
        <f>TTUHSCEP!$G$40</f>
        <v>0</v>
      </c>
      <c r="H427" s="64">
        <f>TTUHSCEP!$H$40</f>
        <v>0</v>
      </c>
      <c r="I427" s="64">
        <f>TTUHSCEP!$I$40</f>
        <v>0</v>
      </c>
      <c r="J427" s="64">
        <f>TTUHSCEP!$J$40</f>
        <v>0</v>
      </c>
      <c r="K427" s="64">
        <f>TTUHSCEP!$K$40</f>
        <v>0</v>
      </c>
      <c r="L427" s="65">
        <f>TTUHSCEP!$L$40</f>
        <v>0</v>
      </c>
      <c r="N427" s="66"/>
      <c r="O427" s="67"/>
      <c r="P427" s="80"/>
      <c r="Q427" s="81"/>
      <c r="R427" s="70"/>
      <c r="S427" s="70"/>
      <c r="T427" s="70"/>
      <c r="U427" s="81"/>
      <c r="V427" s="70"/>
      <c r="W427" s="81"/>
      <c r="X427" s="62"/>
      <c r="Y427" s="67"/>
      <c r="Z427" s="81"/>
      <c r="AA427" s="82"/>
      <c r="AB427" s="83"/>
    </row>
    <row r="428" spans="1:28" s="79" customFormat="1" ht="15.75" hidden="1" customHeight="1" outlineLevel="1">
      <c r="A428" s="76"/>
      <c r="B428" s="77" t="str">
        <f>UNTHSC1!$B$1</f>
        <v>University of North Texas Health Science Center at Fort Worth (Less PM)</v>
      </c>
      <c r="C428" s="78"/>
      <c r="D428" s="78"/>
      <c r="E428" s="20"/>
      <c r="F428" s="64">
        <f>UNTHSC1!$F$40</f>
        <v>0</v>
      </c>
      <c r="G428" s="64">
        <f>UNTHSC1!$G$40</f>
        <v>0</v>
      </c>
      <c r="H428" s="64">
        <f>UNTHSC1!$H$40</f>
        <v>0</v>
      </c>
      <c r="I428" s="64">
        <f>UNTHSC1!$I$40</f>
        <v>0</v>
      </c>
      <c r="J428" s="64">
        <f>UNTHSC1!$J$40</f>
        <v>0</v>
      </c>
      <c r="K428" s="64">
        <f>UNTHSC1!$K$40</f>
        <v>0</v>
      </c>
      <c r="L428" s="65">
        <f>UNTHSC1!$L$40</f>
        <v>0</v>
      </c>
      <c r="N428" s="66"/>
      <c r="O428" s="67"/>
      <c r="P428" s="80"/>
      <c r="Q428" s="81"/>
      <c r="R428" s="70"/>
      <c r="S428" s="70"/>
      <c r="T428" s="70"/>
      <c r="U428" s="81"/>
      <c r="V428" s="70"/>
      <c r="W428" s="81"/>
      <c r="X428" s="62"/>
      <c r="Y428" s="67"/>
      <c r="Z428" s="81"/>
      <c r="AA428" s="82"/>
      <c r="AB428" s="83"/>
    </row>
    <row r="429" spans="1:28" s="79" customFormat="1" ht="15.75" hidden="1" customHeight="1" outlineLevel="1">
      <c r="A429" s="76"/>
      <c r="B429" s="613" t="str">
        <f>UHM!$B$1</f>
        <v>University of Houston Medical School (M)</v>
      </c>
      <c r="C429" s="78"/>
      <c r="D429" s="78"/>
      <c r="E429" s="20"/>
      <c r="F429" s="64">
        <f>UHM!$F$40</f>
        <v>0</v>
      </c>
      <c r="G429" s="64">
        <f>UHM!$G$40</f>
        <v>0</v>
      </c>
      <c r="H429" s="64">
        <f>UHM!$H$40</f>
        <v>0</v>
      </c>
      <c r="I429" s="64">
        <f>UHM!$I$40</f>
        <v>0</v>
      </c>
      <c r="J429" s="64">
        <f>UHM!$J$40</f>
        <v>0</v>
      </c>
      <c r="K429" s="64">
        <f>UHM!$K$40</f>
        <v>0</v>
      </c>
      <c r="L429" s="65">
        <f>UHM!$L$40</f>
        <v>0</v>
      </c>
      <c r="N429" s="66"/>
      <c r="O429" s="67"/>
      <c r="P429" s="80"/>
      <c r="Q429" s="81"/>
      <c r="R429" s="70"/>
      <c r="S429" s="70"/>
      <c r="T429" s="70"/>
      <c r="U429" s="81"/>
      <c r="V429" s="70"/>
      <c r="W429" s="81"/>
      <c r="X429" s="62"/>
      <c r="Y429" s="67"/>
      <c r="Z429" s="81"/>
      <c r="AA429" s="82"/>
      <c r="AB429" s="83"/>
    </row>
    <row r="430" spans="1:28" s="79" customFormat="1" ht="15.75" customHeight="1" collapsed="1">
      <c r="A430" s="355" t="s">
        <v>599</v>
      </c>
      <c r="B430" s="77" t="s">
        <v>38</v>
      </c>
      <c r="C430" s="78"/>
      <c r="D430" s="78"/>
      <c r="E430" s="20"/>
      <c r="F430" s="64">
        <f t="shared" ref="F430:L430" si="21">SUM(F417:F429)</f>
        <v>0</v>
      </c>
      <c r="G430" s="64">
        <f t="shared" si="21"/>
        <v>0</v>
      </c>
      <c r="H430" s="64">
        <f t="shared" si="21"/>
        <v>0</v>
      </c>
      <c r="I430" s="64">
        <f t="shared" si="21"/>
        <v>0</v>
      </c>
      <c r="J430" s="64">
        <f t="shared" si="21"/>
        <v>0</v>
      </c>
      <c r="K430" s="64">
        <f t="shared" si="21"/>
        <v>0</v>
      </c>
      <c r="L430" s="65">
        <f t="shared" si="21"/>
        <v>0</v>
      </c>
      <c r="N430" s="66"/>
      <c r="O430" s="67"/>
      <c r="P430" s="80"/>
      <c r="Q430" s="81"/>
      <c r="R430" s="70"/>
      <c r="S430" s="70"/>
      <c r="T430" s="70"/>
      <c r="U430" s="81"/>
      <c r="V430" s="70"/>
      <c r="W430" s="81"/>
      <c r="X430" s="62"/>
      <c r="Y430" s="67"/>
      <c r="Z430" s="81"/>
      <c r="AA430" s="82"/>
      <c r="AB430" s="83"/>
    </row>
    <row r="431" spans="1:28" s="79" customFormat="1" ht="15.75" hidden="1" customHeight="1" outlineLevel="1">
      <c r="A431" s="76"/>
      <c r="B431" s="77" t="str">
        <f>AUSM!$B$1</f>
        <v>The University of Texas at Austin Medical School (M)</v>
      </c>
      <c r="C431" s="78"/>
      <c r="D431" s="78"/>
      <c r="E431" s="20"/>
      <c r="F431" s="64">
        <f>AUSM!$F$41</f>
        <v>0</v>
      </c>
      <c r="G431" s="64">
        <f>AUSM!$G$41</f>
        <v>0</v>
      </c>
      <c r="H431" s="64">
        <f>AUSM!$H$41</f>
        <v>0</v>
      </c>
      <c r="I431" s="64">
        <f>AUSM!$I$41</f>
        <v>0</v>
      </c>
      <c r="J431" s="64">
        <f>AUSM!$J$41</f>
        <v>0</v>
      </c>
      <c r="K431" s="64">
        <f>AUSM!$K$41</f>
        <v>0</v>
      </c>
      <c r="L431" s="65">
        <f>AUSM!$L$41</f>
        <v>0</v>
      </c>
      <c r="N431" s="66"/>
      <c r="O431" s="67"/>
      <c r="P431" s="80"/>
      <c r="Q431" s="81"/>
      <c r="R431" s="70"/>
      <c r="S431" s="70"/>
      <c r="T431" s="70"/>
      <c r="U431" s="81"/>
      <c r="V431" s="70"/>
      <c r="W431" s="81"/>
      <c r="X431" s="62"/>
      <c r="Y431" s="67"/>
      <c r="Z431" s="81"/>
      <c r="AA431" s="82"/>
      <c r="AB431" s="83"/>
    </row>
    <row r="432" spans="1:28" s="79" customFormat="1" ht="15.75" hidden="1" customHeight="1" outlineLevel="1">
      <c r="A432" s="76"/>
      <c r="B432" s="77" t="str">
        <f>HSH!$B$1</f>
        <v>The University of Texas Health Science Center at Houston</v>
      </c>
      <c r="C432" s="78"/>
      <c r="D432" s="78"/>
      <c r="E432" s="20"/>
      <c r="F432" s="64">
        <f>HSH!$F$41</f>
        <v>0</v>
      </c>
      <c r="G432" s="64">
        <f>HSH!$G$41</f>
        <v>0</v>
      </c>
      <c r="H432" s="64">
        <f>HSH!$H$41</f>
        <v>0</v>
      </c>
      <c r="I432" s="64">
        <f>HSH!$I$41</f>
        <v>0</v>
      </c>
      <c r="J432" s="64">
        <f>HSH!$J$41</f>
        <v>0</v>
      </c>
      <c r="K432" s="64">
        <f>HSH!$K$41</f>
        <v>0</v>
      </c>
      <c r="L432" s="65">
        <f>HSH!$L$41</f>
        <v>0</v>
      </c>
      <c r="N432" s="66"/>
      <c r="O432" s="67"/>
      <c r="P432" s="80"/>
      <c r="Q432" s="81"/>
      <c r="R432" s="70"/>
      <c r="S432" s="70"/>
      <c r="T432" s="70"/>
      <c r="U432" s="81"/>
      <c r="V432" s="70"/>
      <c r="W432" s="81"/>
      <c r="X432" s="62"/>
      <c r="Y432" s="67"/>
      <c r="Z432" s="81"/>
      <c r="AA432" s="82"/>
      <c r="AB432" s="83"/>
    </row>
    <row r="433" spans="1:28" s="79" customFormat="1" ht="15.75" hidden="1" customHeight="1" outlineLevel="1">
      <c r="A433" s="76"/>
      <c r="B433" s="77" t="str">
        <f>HSSA!$B$1</f>
        <v>The University of Texas Health Science Center at San Antonio</v>
      </c>
      <c r="C433" s="78"/>
      <c r="D433" s="78"/>
      <c r="E433" s="20"/>
      <c r="F433" s="64">
        <f>HSSA!$F$41</f>
        <v>0</v>
      </c>
      <c r="G433" s="64">
        <f>HSSA!$G$41</f>
        <v>0</v>
      </c>
      <c r="H433" s="64">
        <f>HSSA!$H$41</f>
        <v>0</v>
      </c>
      <c r="I433" s="64">
        <f>HSSA!$I$41</f>
        <v>0</v>
      </c>
      <c r="J433" s="64">
        <f>HSSA!$J$41</f>
        <v>0</v>
      </c>
      <c r="K433" s="64">
        <f>HSSA!$K$41</f>
        <v>0</v>
      </c>
      <c r="L433" s="65">
        <f>HSSA!$L$41</f>
        <v>0</v>
      </c>
      <c r="N433" s="66"/>
      <c r="O433" s="67"/>
      <c r="P433" s="80"/>
      <c r="Q433" s="81"/>
      <c r="R433" s="70"/>
      <c r="S433" s="70"/>
      <c r="T433" s="70"/>
      <c r="U433" s="81"/>
      <c r="V433" s="70"/>
      <c r="W433" s="81"/>
      <c r="X433" s="62"/>
      <c r="Y433" s="67"/>
      <c r="Z433" s="81"/>
      <c r="AA433" s="82"/>
      <c r="AB433" s="83"/>
    </row>
    <row r="434" spans="1:28" s="79" customFormat="1" ht="15.75" hidden="1" customHeight="1" outlineLevel="1">
      <c r="A434" s="76"/>
      <c r="B434" s="77" t="str">
        <f>MBG!$B$1</f>
        <v>The University of Texas Medical Branch at Galveston</v>
      </c>
      <c r="C434" s="78"/>
      <c r="D434" s="78"/>
      <c r="E434" s="20"/>
      <c r="F434" s="64">
        <f>MBG!$F$41</f>
        <v>0</v>
      </c>
      <c r="G434" s="64">
        <f>MBG!$G$41</f>
        <v>0</v>
      </c>
      <c r="H434" s="64">
        <f>MBG!$H$41</f>
        <v>0</v>
      </c>
      <c r="I434" s="64">
        <f>MBG!$I$41</f>
        <v>0</v>
      </c>
      <c r="J434" s="64">
        <f>MBG!$J$41</f>
        <v>0</v>
      </c>
      <c r="K434" s="64">
        <f>MBG!$K$41</f>
        <v>0</v>
      </c>
      <c r="L434" s="65">
        <f>MBG!$L$41</f>
        <v>0</v>
      </c>
      <c r="N434" s="66"/>
      <c r="O434" s="67"/>
      <c r="P434" s="80"/>
      <c r="Q434" s="81"/>
      <c r="R434" s="70"/>
      <c r="S434" s="70"/>
      <c r="T434" s="70"/>
      <c r="U434" s="81"/>
      <c r="V434" s="70"/>
      <c r="W434" s="81"/>
      <c r="X434" s="62"/>
      <c r="Y434" s="67"/>
      <c r="Z434" s="81"/>
      <c r="AA434" s="82"/>
      <c r="AB434" s="83"/>
    </row>
    <row r="435" spans="1:28" s="79" customFormat="1" ht="15.75" hidden="1" customHeight="1" outlineLevel="1">
      <c r="A435" s="76"/>
      <c r="B435" s="77" t="str">
        <f>MDA!$B$1</f>
        <v>The University of Texas M.D. Anderson Cancer Center</v>
      </c>
      <c r="C435" s="78"/>
      <c r="D435" s="78"/>
      <c r="E435" s="20"/>
      <c r="F435" s="64">
        <f>MDA!$F$41</f>
        <v>0</v>
      </c>
      <c r="G435" s="64">
        <f>MDA!$G$41</f>
        <v>0</v>
      </c>
      <c r="H435" s="64">
        <f>MDA!$H$41</f>
        <v>0</v>
      </c>
      <c r="I435" s="64">
        <f>MDA!$I$41</f>
        <v>0</v>
      </c>
      <c r="J435" s="64">
        <f>MDA!$J$41</f>
        <v>0</v>
      </c>
      <c r="K435" s="64">
        <f>MDA!$K$41</f>
        <v>0</v>
      </c>
      <c r="L435" s="65">
        <f>MDA!$L$41</f>
        <v>0</v>
      </c>
      <c r="N435" s="66"/>
      <c r="O435" s="67"/>
      <c r="P435" s="80"/>
      <c r="Q435" s="81"/>
      <c r="R435" s="70"/>
      <c r="S435" s="70"/>
      <c r="T435" s="70"/>
      <c r="U435" s="81"/>
      <c r="V435" s="70"/>
      <c r="W435" s="81"/>
      <c r="X435" s="62"/>
      <c r="Y435" s="67"/>
      <c r="Z435" s="81"/>
      <c r="AA435" s="82"/>
      <c r="AB435" s="83"/>
    </row>
    <row r="436" spans="1:28" s="79" customFormat="1" ht="15.75" hidden="1" customHeight="1" outlineLevel="1">
      <c r="A436" s="76"/>
      <c r="B436" s="77" t="str">
        <f>RGVM!$B$1</f>
        <v>The University of Texas Rio Grande Valley Medical School (M)</v>
      </c>
      <c r="C436" s="78"/>
      <c r="D436" s="78"/>
      <c r="E436" s="20"/>
      <c r="F436" s="64">
        <f>RGVM!$F$41</f>
        <v>0</v>
      </c>
      <c r="G436" s="64">
        <f>RGVM!$G$41</f>
        <v>0</v>
      </c>
      <c r="H436" s="64">
        <f>RGVM!$H$41</f>
        <v>0</v>
      </c>
      <c r="I436" s="64">
        <f>RGVM!$I$41</f>
        <v>0</v>
      </c>
      <c r="J436" s="64">
        <f>RGVM!$J$41</f>
        <v>0</v>
      </c>
      <c r="K436" s="64">
        <f>RGVM!$K$41</f>
        <v>0</v>
      </c>
      <c r="L436" s="65">
        <f>RGVM!$L$41</f>
        <v>0</v>
      </c>
      <c r="N436" s="66"/>
      <c r="O436" s="67"/>
      <c r="P436" s="80"/>
      <c r="Q436" s="81"/>
      <c r="R436" s="70"/>
      <c r="S436" s="70"/>
      <c r="T436" s="70"/>
      <c r="U436" s="81"/>
      <c r="V436" s="70"/>
      <c r="W436" s="81"/>
      <c r="X436" s="62"/>
      <c r="Y436" s="67"/>
      <c r="Z436" s="81"/>
      <c r="AA436" s="82"/>
      <c r="AB436" s="83"/>
    </row>
    <row r="437" spans="1:28" s="79" customFormat="1" ht="15.75" hidden="1" customHeight="1" outlineLevel="1">
      <c r="A437" s="76"/>
      <c r="B437" s="77" t="str">
        <f>SWM!$B$1</f>
        <v>The University of Texas Southwestern Medical Center</v>
      </c>
      <c r="C437" s="78"/>
      <c r="D437" s="78"/>
      <c r="E437" s="20"/>
      <c r="F437" s="64">
        <f>SWM!$F$41</f>
        <v>0</v>
      </c>
      <c r="G437" s="64">
        <f>SWM!$G$41</f>
        <v>0</v>
      </c>
      <c r="H437" s="64">
        <f>SWM!$H$41</f>
        <v>0</v>
      </c>
      <c r="I437" s="64">
        <f>SWM!$I$41</f>
        <v>0</v>
      </c>
      <c r="J437" s="64">
        <f>SWM!$J$41</f>
        <v>0</v>
      </c>
      <c r="K437" s="64">
        <f>SWM!$K$41</f>
        <v>0</v>
      </c>
      <c r="L437" s="65">
        <f>SWM!$L$41</f>
        <v>0</v>
      </c>
      <c r="N437" s="66"/>
      <c r="O437" s="67"/>
      <c r="P437" s="80"/>
      <c r="Q437" s="81"/>
      <c r="R437" s="70"/>
      <c r="S437" s="70"/>
      <c r="T437" s="70"/>
      <c r="U437" s="81"/>
      <c r="V437" s="70"/>
      <c r="W437" s="81"/>
      <c r="X437" s="62"/>
      <c r="Y437" s="67"/>
      <c r="Z437" s="81"/>
      <c r="AA437" s="82"/>
      <c r="AB437" s="83"/>
    </row>
    <row r="438" spans="1:28" s="79" customFormat="1" ht="15.75" hidden="1" customHeight="1" outlineLevel="1">
      <c r="A438" s="76"/>
      <c r="B438" s="77" t="str">
        <f>TAMHSC!$B$1</f>
        <v>Texas A&amp;M University System Health Science Center</v>
      </c>
      <c r="C438" s="78"/>
      <c r="D438" s="78"/>
      <c r="E438" s="20"/>
      <c r="F438" s="64">
        <f>TAMHSC!$F$41</f>
        <v>0</v>
      </c>
      <c r="G438" s="64">
        <f>TAMHSC!$G$41</f>
        <v>0</v>
      </c>
      <c r="H438" s="64">
        <f>TAMHSC!$H$41</f>
        <v>0</v>
      </c>
      <c r="I438" s="64">
        <f>TAMHSC!$I$41</f>
        <v>0</v>
      </c>
      <c r="J438" s="64">
        <f>TAMHSC!$J$41</f>
        <v>0</v>
      </c>
      <c r="K438" s="64">
        <f>TAMHSC!$K$41</f>
        <v>0</v>
      </c>
      <c r="L438" s="65">
        <f>TAMHSC!$L$41</f>
        <v>0</v>
      </c>
      <c r="N438" s="66"/>
      <c r="O438" s="67"/>
      <c r="P438" s="80"/>
      <c r="Q438" s="81"/>
      <c r="R438" s="70"/>
      <c r="S438" s="70"/>
      <c r="T438" s="70"/>
      <c r="U438" s="81"/>
      <c r="V438" s="70"/>
      <c r="W438" s="81"/>
      <c r="X438" s="62"/>
      <c r="Y438" s="67"/>
      <c r="Z438" s="81"/>
      <c r="AA438" s="82"/>
      <c r="AB438" s="83"/>
    </row>
    <row r="439" spans="1:28" s="79" customFormat="1" ht="15.75" hidden="1" customHeight="1" outlineLevel="1">
      <c r="A439" s="76"/>
      <c r="B439" s="77" t="str">
        <f>THC!$B$1</f>
        <v>The University of Texas Health Science Center at Tyler</v>
      </c>
      <c r="C439" s="78"/>
      <c r="D439" s="78"/>
      <c r="E439" s="20"/>
      <c r="F439" s="64">
        <f>THC!$F$41</f>
        <v>0</v>
      </c>
      <c r="G439" s="64">
        <f>THC!$G$41</f>
        <v>0</v>
      </c>
      <c r="H439" s="64">
        <f>THC!$H$41</f>
        <v>0</v>
      </c>
      <c r="I439" s="64">
        <f>THC!$I$41</f>
        <v>0</v>
      </c>
      <c r="J439" s="64">
        <f>THC!$J$41</f>
        <v>0</v>
      </c>
      <c r="K439" s="64">
        <f>THC!$K$41</f>
        <v>0</v>
      </c>
      <c r="L439" s="65">
        <f>THC!$L$41</f>
        <v>0</v>
      </c>
      <c r="N439" s="66"/>
      <c r="O439" s="67"/>
      <c r="P439" s="80"/>
      <c r="Q439" s="81"/>
      <c r="R439" s="70"/>
      <c r="S439" s="70"/>
      <c r="T439" s="70"/>
      <c r="U439" s="81"/>
      <c r="V439" s="70"/>
      <c r="W439" s="81"/>
      <c r="X439" s="62"/>
      <c r="Y439" s="67"/>
      <c r="Z439" s="81"/>
      <c r="AA439" s="82"/>
      <c r="AB439" s="83"/>
    </row>
    <row r="440" spans="1:28" s="79" customFormat="1" ht="15.75" hidden="1" customHeight="1" outlineLevel="1">
      <c r="A440" s="76"/>
      <c r="B440" s="77" t="str">
        <f>TTUHSC!$B$1</f>
        <v>Texas Tech University Health Sciences Center</v>
      </c>
      <c r="C440" s="78"/>
      <c r="D440" s="78"/>
      <c r="E440" s="20"/>
      <c r="F440" s="64">
        <f>TTUHSC!$F$41</f>
        <v>0</v>
      </c>
      <c r="G440" s="64">
        <f>TTUHSC!$G$41</f>
        <v>0</v>
      </c>
      <c r="H440" s="64">
        <f>TTUHSC!$H$41</f>
        <v>0</v>
      </c>
      <c r="I440" s="64">
        <f>TTUHSC!$I$41</f>
        <v>0</v>
      </c>
      <c r="J440" s="64">
        <f>TTUHSC!$J$41</f>
        <v>0</v>
      </c>
      <c r="K440" s="64">
        <f>TTUHSC!$K$41</f>
        <v>0</v>
      </c>
      <c r="L440" s="65">
        <f>TTUHSC!$L$41</f>
        <v>0</v>
      </c>
      <c r="N440" s="66"/>
      <c r="O440" s="67"/>
      <c r="P440" s="80"/>
      <c r="Q440" s="81"/>
      <c r="R440" s="70"/>
      <c r="S440" s="70"/>
      <c r="T440" s="70"/>
      <c r="U440" s="81"/>
      <c r="V440" s="70"/>
      <c r="W440" s="81"/>
      <c r="X440" s="62"/>
      <c r="Y440" s="67"/>
      <c r="Z440" s="81"/>
      <c r="AA440" s="82"/>
      <c r="AB440" s="83"/>
    </row>
    <row r="441" spans="1:28" s="79" customFormat="1" ht="15.75" hidden="1" customHeight="1" outlineLevel="1">
      <c r="A441" s="76"/>
      <c r="B441" s="77" t="str">
        <f>TTUHSCEP!$B$1</f>
        <v>Texas Tech University Health Sciences Center at El Paso</v>
      </c>
      <c r="C441" s="78"/>
      <c r="D441" s="78"/>
      <c r="E441" s="20"/>
      <c r="F441" s="64">
        <f>TTUHSCEP!$F$41</f>
        <v>0</v>
      </c>
      <c r="G441" s="64">
        <f>TTUHSCEP!$G$41</f>
        <v>0</v>
      </c>
      <c r="H441" s="64">
        <f>TTUHSCEP!$H$41</f>
        <v>0</v>
      </c>
      <c r="I441" s="64">
        <f>TTUHSCEP!$I$41</f>
        <v>0</v>
      </c>
      <c r="J441" s="64">
        <f>TTUHSCEP!$J$41</f>
        <v>0</v>
      </c>
      <c r="K441" s="64">
        <f>TTUHSCEP!$K$41</f>
        <v>0</v>
      </c>
      <c r="L441" s="65">
        <f>TTUHSCEP!$L$41</f>
        <v>0</v>
      </c>
      <c r="N441" s="66"/>
      <c r="O441" s="67"/>
      <c r="P441" s="80"/>
      <c r="Q441" s="81"/>
      <c r="R441" s="70"/>
      <c r="S441" s="70"/>
      <c r="T441" s="70"/>
      <c r="U441" s="81"/>
      <c r="V441" s="70"/>
      <c r="W441" s="81"/>
      <c r="X441" s="62"/>
      <c r="Y441" s="67"/>
      <c r="Z441" s="81"/>
      <c r="AA441" s="82"/>
      <c r="AB441" s="83"/>
    </row>
    <row r="442" spans="1:28" s="79" customFormat="1" ht="15.75" hidden="1" customHeight="1" outlineLevel="1">
      <c r="A442" s="76"/>
      <c r="B442" s="77" t="str">
        <f>UNTHSC1!$B$1</f>
        <v>University of North Texas Health Science Center at Fort Worth (Less PM)</v>
      </c>
      <c r="C442" s="78"/>
      <c r="D442" s="78"/>
      <c r="E442" s="20"/>
      <c r="F442" s="64">
        <f>UNTHSC1!$F$41</f>
        <v>0</v>
      </c>
      <c r="G442" s="64">
        <f>UNTHSC1!$G$41</f>
        <v>0</v>
      </c>
      <c r="H442" s="64">
        <f>UNTHSC1!$H$41</f>
        <v>0</v>
      </c>
      <c r="I442" s="64">
        <f>UNTHSC1!$I$41</f>
        <v>0</v>
      </c>
      <c r="J442" s="64">
        <f>UNTHSC1!$J$41</f>
        <v>0</v>
      </c>
      <c r="K442" s="64">
        <f>UNTHSC1!$K$41</f>
        <v>0</v>
      </c>
      <c r="L442" s="65">
        <f>UNTHSC1!$L$41</f>
        <v>0</v>
      </c>
      <c r="N442" s="66"/>
      <c r="O442" s="67"/>
      <c r="P442" s="80"/>
      <c r="Q442" s="81"/>
      <c r="R442" s="70"/>
      <c r="S442" s="70"/>
      <c r="T442" s="70"/>
      <c r="U442" s="81"/>
      <c r="V442" s="70"/>
      <c r="W442" s="81"/>
      <c r="X442" s="62"/>
      <c r="Y442" s="67"/>
      <c r="Z442" s="81"/>
      <c r="AA442" s="82"/>
      <c r="AB442" s="83"/>
    </row>
    <row r="443" spans="1:28" s="79" customFormat="1" ht="15.75" hidden="1" customHeight="1" outlineLevel="1">
      <c r="A443" s="76"/>
      <c r="B443" s="613" t="str">
        <f>UHM!$B$1</f>
        <v>University of Houston Medical School (M)</v>
      </c>
      <c r="C443" s="78"/>
      <c r="D443" s="78"/>
      <c r="E443" s="20"/>
      <c r="F443" s="64">
        <f>UHM!$F$41</f>
        <v>0</v>
      </c>
      <c r="G443" s="64">
        <f>UHM!$G$41</f>
        <v>0</v>
      </c>
      <c r="H443" s="64">
        <f>UHM!$H$41</f>
        <v>0</v>
      </c>
      <c r="I443" s="64">
        <f>UHM!$I$41</f>
        <v>0</v>
      </c>
      <c r="J443" s="64">
        <f>UHM!$J$41</f>
        <v>0</v>
      </c>
      <c r="K443" s="64">
        <f>UHM!$K$41</f>
        <v>0</v>
      </c>
      <c r="L443" s="65">
        <f>UHM!$L$41</f>
        <v>0</v>
      </c>
      <c r="N443" s="66"/>
      <c r="O443" s="67"/>
      <c r="P443" s="80"/>
      <c r="Q443" s="81"/>
      <c r="R443" s="70"/>
      <c r="S443" s="70"/>
      <c r="T443" s="70"/>
      <c r="U443" s="81"/>
      <c r="V443" s="70"/>
      <c r="W443" s="81"/>
      <c r="X443" s="62"/>
      <c r="Y443" s="67"/>
      <c r="Z443" s="81"/>
      <c r="AA443" s="82"/>
      <c r="AB443" s="83"/>
    </row>
    <row r="444" spans="1:28" s="79" customFormat="1" ht="15.75" customHeight="1" collapsed="1">
      <c r="A444" s="355" t="s">
        <v>599</v>
      </c>
      <c r="B444" s="77" t="s">
        <v>39</v>
      </c>
      <c r="C444" s="78"/>
      <c r="D444" s="78"/>
      <c r="E444" s="20"/>
      <c r="F444" s="64">
        <f t="shared" ref="F444:L444" si="22">SUM(F431:F443)</f>
        <v>0</v>
      </c>
      <c r="G444" s="64">
        <f t="shared" si="22"/>
        <v>0</v>
      </c>
      <c r="H444" s="64">
        <f t="shared" si="22"/>
        <v>0</v>
      </c>
      <c r="I444" s="64">
        <f t="shared" si="22"/>
        <v>0</v>
      </c>
      <c r="J444" s="64">
        <f t="shared" si="22"/>
        <v>0</v>
      </c>
      <c r="K444" s="64">
        <f t="shared" si="22"/>
        <v>0</v>
      </c>
      <c r="L444" s="65">
        <f t="shared" si="22"/>
        <v>0</v>
      </c>
      <c r="N444" s="66"/>
      <c r="O444" s="67"/>
      <c r="P444" s="80"/>
      <c r="Q444" s="81"/>
      <c r="R444" s="70"/>
      <c r="S444" s="70"/>
      <c r="T444" s="70"/>
      <c r="U444" s="81"/>
      <c r="V444" s="70"/>
      <c r="W444" s="81"/>
      <c r="X444" s="62"/>
      <c r="Y444" s="67"/>
      <c r="Z444" s="81"/>
      <c r="AA444" s="82"/>
      <c r="AB444" s="83"/>
    </row>
    <row r="445" spans="1:28" s="79" customFormat="1" ht="15.75" hidden="1" customHeight="1" outlineLevel="1">
      <c r="A445" s="76"/>
      <c r="B445" s="77" t="str">
        <f>AUSM!$B$1</f>
        <v>The University of Texas at Austin Medical School (M)</v>
      </c>
      <c r="C445" s="78"/>
      <c r="D445" s="78"/>
      <c r="E445" s="20"/>
      <c r="F445" s="64">
        <f>AUSM!$F$42</f>
        <v>0</v>
      </c>
      <c r="G445" s="64">
        <f>AUSM!$G$42</f>
        <v>0</v>
      </c>
      <c r="H445" s="64">
        <f>AUSM!$H$42</f>
        <v>0</v>
      </c>
      <c r="I445" s="64">
        <f>AUSM!$I$42</f>
        <v>0</v>
      </c>
      <c r="J445" s="64">
        <f>AUSM!$J$42</f>
        <v>0</v>
      </c>
      <c r="K445" s="64">
        <f>AUSM!$K$42</f>
        <v>0</v>
      </c>
      <c r="L445" s="65">
        <f>AUSM!$L$42</f>
        <v>0</v>
      </c>
      <c r="N445" s="66"/>
      <c r="O445" s="67"/>
      <c r="P445" s="80"/>
      <c r="Q445" s="81"/>
      <c r="R445" s="70"/>
      <c r="S445" s="70"/>
      <c r="T445" s="70"/>
      <c r="U445" s="81"/>
      <c r="V445" s="70"/>
      <c r="W445" s="81"/>
      <c r="X445" s="62"/>
      <c r="Y445" s="67"/>
      <c r="Z445" s="81"/>
      <c r="AA445" s="82"/>
      <c r="AB445" s="83"/>
    </row>
    <row r="446" spans="1:28" s="79" customFormat="1" ht="15.75" hidden="1" customHeight="1" outlineLevel="1">
      <c r="A446" s="76"/>
      <c r="B446" s="77" t="str">
        <f>HSH!$B$1</f>
        <v>The University of Texas Health Science Center at Houston</v>
      </c>
      <c r="C446" s="78"/>
      <c r="D446" s="78"/>
      <c r="E446" s="20"/>
      <c r="F446" s="64">
        <f>HSH!$F$42</f>
        <v>0</v>
      </c>
      <c r="G446" s="64">
        <f>HSH!$G$42</f>
        <v>0</v>
      </c>
      <c r="H446" s="64">
        <f>HSH!$H$42</f>
        <v>0</v>
      </c>
      <c r="I446" s="64">
        <f>HSH!$I$42</f>
        <v>0</v>
      </c>
      <c r="J446" s="64">
        <f>HSH!$J$42</f>
        <v>0</v>
      </c>
      <c r="K446" s="64">
        <f>HSH!$K$42</f>
        <v>0</v>
      </c>
      <c r="L446" s="65">
        <f>HSH!$L$42</f>
        <v>0</v>
      </c>
      <c r="N446" s="66"/>
      <c r="O446" s="67"/>
      <c r="P446" s="80"/>
      <c r="Q446" s="81"/>
      <c r="R446" s="70"/>
      <c r="S446" s="70"/>
      <c r="T446" s="70"/>
      <c r="U446" s="81"/>
      <c r="V446" s="70"/>
      <c r="W446" s="81"/>
      <c r="X446" s="62"/>
      <c r="Y446" s="67"/>
      <c r="Z446" s="81"/>
      <c r="AA446" s="82"/>
      <c r="AB446" s="83"/>
    </row>
    <row r="447" spans="1:28" s="79" customFormat="1" ht="15.75" hidden="1" customHeight="1" outlineLevel="1">
      <c r="A447" s="76"/>
      <c r="B447" s="77" t="str">
        <f>HSSA!$B$1</f>
        <v>The University of Texas Health Science Center at San Antonio</v>
      </c>
      <c r="C447" s="78"/>
      <c r="D447" s="78"/>
      <c r="E447" s="20"/>
      <c r="F447" s="64">
        <f>HSSA!$F$42</f>
        <v>0</v>
      </c>
      <c r="G447" s="64">
        <f>HSSA!$G$42</f>
        <v>0</v>
      </c>
      <c r="H447" s="64">
        <f>HSSA!$H$42</f>
        <v>0</v>
      </c>
      <c r="I447" s="64">
        <f>HSSA!$I$42</f>
        <v>0</v>
      </c>
      <c r="J447" s="64">
        <f>HSSA!$J$42</f>
        <v>0</v>
      </c>
      <c r="K447" s="64">
        <f>HSSA!$K$42</f>
        <v>0</v>
      </c>
      <c r="L447" s="65">
        <f>HSSA!$L$42</f>
        <v>0</v>
      </c>
      <c r="N447" s="66"/>
      <c r="O447" s="67"/>
      <c r="P447" s="80"/>
      <c r="Q447" s="81"/>
      <c r="R447" s="70"/>
      <c r="S447" s="70"/>
      <c r="T447" s="70"/>
      <c r="U447" s="81"/>
      <c r="V447" s="70"/>
      <c r="W447" s="81"/>
      <c r="X447" s="62"/>
      <c r="Y447" s="67"/>
      <c r="Z447" s="81"/>
      <c r="AA447" s="82"/>
      <c r="AB447" s="83"/>
    </row>
    <row r="448" spans="1:28" s="79" customFormat="1" ht="15.75" hidden="1" customHeight="1" outlineLevel="1">
      <c r="A448" s="76"/>
      <c r="B448" s="77" t="str">
        <f>MBG!$B$1</f>
        <v>The University of Texas Medical Branch at Galveston</v>
      </c>
      <c r="C448" s="78"/>
      <c r="D448" s="78"/>
      <c r="E448" s="20"/>
      <c r="F448" s="64">
        <f>MBG!$F$42</f>
        <v>0</v>
      </c>
      <c r="G448" s="64">
        <f>MBG!$G$42</f>
        <v>0</v>
      </c>
      <c r="H448" s="64">
        <f>MBG!$H$42</f>
        <v>0</v>
      </c>
      <c r="I448" s="64">
        <f>MBG!$I$42</f>
        <v>0</v>
      </c>
      <c r="J448" s="64">
        <f>MBG!$J$42</f>
        <v>0</v>
      </c>
      <c r="K448" s="64">
        <f>MBG!$K$42</f>
        <v>0</v>
      </c>
      <c r="L448" s="65">
        <f>MBG!$L$42</f>
        <v>0</v>
      </c>
      <c r="N448" s="66"/>
      <c r="O448" s="67"/>
      <c r="P448" s="80"/>
      <c r="Q448" s="81"/>
      <c r="R448" s="70"/>
      <c r="S448" s="70"/>
      <c r="T448" s="70"/>
      <c r="U448" s="81"/>
      <c r="V448" s="70"/>
      <c r="W448" s="81"/>
      <c r="X448" s="62"/>
      <c r="Y448" s="67"/>
      <c r="Z448" s="81"/>
      <c r="AA448" s="82"/>
      <c r="AB448" s="83"/>
    </row>
    <row r="449" spans="1:28" s="79" customFormat="1" ht="15.75" hidden="1" customHeight="1" outlineLevel="1">
      <c r="A449" s="76"/>
      <c r="B449" s="77" t="str">
        <f>MDA!$B$1</f>
        <v>The University of Texas M.D. Anderson Cancer Center</v>
      </c>
      <c r="C449" s="78"/>
      <c r="D449" s="78"/>
      <c r="E449" s="20"/>
      <c r="F449" s="64">
        <f>MDA!$F$42</f>
        <v>0</v>
      </c>
      <c r="G449" s="64">
        <f>MDA!$G$42</f>
        <v>0</v>
      </c>
      <c r="H449" s="64">
        <f>MDA!$H$42</f>
        <v>0</v>
      </c>
      <c r="I449" s="64">
        <f>MDA!$I$42</f>
        <v>0</v>
      </c>
      <c r="J449" s="64">
        <f>MDA!$J$42</f>
        <v>0</v>
      </c>
      <c r="K449" s="64">
        <f>MDA!$K$42</f>
        <v>0</v>
      </c>
      <c r="L449" s="65">
        <f>MDA!$L$42</f>
        <v>0</v>
      </c>
      <c r="N449" s="66"/>
      <c r="O449" s="67"/>
      <c r="P449" s="80"/>
      <c r="Q449" s="81"/>
      <c r="R449" s="70"/>
      <c r="S449" s="70"/>
      <c r="T449" s="70"/>
      <c r="U449" s="81"/>
      <c r="V449" s="70"/>
      <c r="W449" s="81"/>
      <c r="X449" s="62"/>
      <c r="Y449" s="67"/>
      <c r="Z449" s="81"/>
      <c r="AA449" s="82"/>
      <c r="AB449" s="83"/>
    </row>
    <row r="450" spans="1:28" s="79" customFormat="1" ht="15.75" hidden="1" customHeight="1" outlineLevel="1">
      <c r="A450" s="76"/>
      <c r="B450" s="77" t="str">
        <f>RGVM!$B$1</f>
        <v>The University of Texas Rio Grande Valley Medical School (M)</v>
      </c>
      <c r="C450" s="78"/>
      <c r="D450" s="78"/>
      <c r="E450" s="20"/>
      <c r="F450" s="64">
        <f>RGVM!$F$42</f>
        <v>0</v>
      </c>
      <c r="G450" s="64">
        <f>RGVM!$G$42</f>
        <v>0</v>
      </c>
      <c r="H450" s="64">
        <f>RGVM!$H$42</f>
        <v>0</v>
      </c>
      <c r="I450" s="64">
        <f>RGVM!$I$42</f>
        <v>0</v>
      </c>
      <c r="J450" s="64">
        <f>RGVM!$J$42</f>
        <v>0</v>
      </c>
      <c r="K450" s="64">
        <f>RGVM!$K$42</f>
        <v>0</v>
      </c>
      <c r="L450" s="65">
        <f>RGVM!$L$42</f>
        <v>0</v>
      </c>
      <c r="N450" s="66"/>
      <c r="O450" s="67"/>
      <c r="P450" s="80"/>
      <c r="Q450" s="81"/>
      <c r="R450" s="70"/>
      <c r="S450" s="70"/>
      <c r="T450" s="70"/>
      <c r="U450" s="81"/>
      <c r="V450" s="70"/>
      <c r="W450" s="81"/>
      <c r="X450" s="62"/>
      <c r="Y450" s="67"/>
      <c r="Z450" s="81"/>
      <c r="AA450" s="82"/>
      <c r="AB450" s="83"/>
    </row>
    <row r="451" spans="1:28" s="79" customFormat="1" ht="15.75" hidden="1" customHeight="1" outlineLevel="1">
      <c r="A451" s="76"/>
      <c r="B451" s="77" t="str">
        <f>SWM!$B$1</f>
        <v>The University of Texas Southwestern Medical Center</v>
      </c>
      <c r="C451" s="78"/>
      <c r="D451" s="78"/>
      <c r="E451" s="20"/>
      <c r="F451" s="64">
        <f>SWM!$F$42</f>
        <v>0</v>
      </c>
      <c r="G451" s="64">
        <f>SWM!$G$42</f>
        <v>0</v>
      </c>
      <c r="H451" s="64">
        <f>SWM!$H$42</f>
        <v>0</v>
      </c>
      <c r="I451" s="64">
        <f>SWM!$I$42</f>
        <v>0</v>
      </c>
      <c r="J451" s="64">
        <f>SWM!$J$42</f>
        <v>0</v>
      </c>
      <c r="K451" s="64">
        <f>SWM!$K$42</f>
        <v>0</v>
      </c>
      <c r="L451" s="65">
        <f>SWM!$L$42</f>
        <v>0</v>
      </c>
      <c r="N451" s="66"/>
      <c r="O451" s="67"/>
      <c r="P451" s="80"/>
      <c r="Q451" s="81"/>
      <c r="R451" s="70"/>
      <c r="S451" s="70"/>
      <c r="T451" s="70"/>
      <c r="U451" s="81"/>
      <c r="V451" s="70"/>
      <c r="W451" s="81"/>
      <c r="X451" s="62"/>
      <c r="Y451" s="67"/>
      <c r="Z451" s="81"/>
      <c r="AA451" s="82"/>
      <c r="AB451" s="83"/>
    </row>
    <row r="452" spans="1:28" s="79" customFormat="1" ht="15.75" hidden="1" customHeight="1" outlineLevel="1">
      <c r="A452" s="76"/>
      <c r="B452" s="77" t="str">
        <f>TAMHSC!$B$1</f>
        <v>Texas A&amp;M University System Health Science Center</v>
      </c>
      <c r="C452" s="78"/>
      <c r="D452" s="78"/>
      <c r="E452" s="20"/>
      <c r="F452" s="64">
        <f>TAMHSC!$F$42</f>
        <v>0</v>
      </c>
      <c r="G452" s="64">
        <f>TAMHSC!$G$42</f>
        <v>0</v>
      </c>
      <c r="H452" s="64">
        <f>TAMHSC!$H$42</f>
        <v>0</v>
      </c>
      <c r="I452" s="64">
        <f>TAMHSC!$I$42</f>
        <v>0</v>
      </c>
      <c r="J452" s="64">
        <f>TAMHSC!$J$42</f>
        <v>0</v>
      </c>
      <c r="K452" s="64">
        <f>TAMHSC!$K$42</f>
        <v>0</v>
      </c>
      <c r="L452" s="65">
        <f>TAMHSC!$L$42</f>
        <v>0</v>
      </c>
      <c r="N452" s="66"/>
      <c r="O452" s="67"/>
      <c r="P452" s="80"/>
      <c r="Q452" s="81"/>
      <c r="R452" s="70"/>
      <c r="S452" s="70"/>
      <c r="T452" s="70"/>
      <c r="U452" s="81"/>
      <c r="V452" s="70"/>
      <c r="W452" s="81"/>
      <c r="X452" s="62"/>
      <c r="Y452" s="67"/>
      <c r="Z452" s="81"/>
      <c r="AA452" s="82"/>
      <c r="AB452" s="83"/>
    </row>
    <row r="453" spans="1:28" s="79" customFormat="1" ht="15.75" hidden="1" customHeight="1" outlineLevel="1">
      <c r="A453" s="76"/>
      <c r="B453" s="77" t="str">
        <f>THC!$B$1</f>
        <v>The University of Texas Health Science Center at Tyler</v>
      </c>
      <c r="C453" s="78"/>
      <c r="D453" s="78"/>
      <c r="E453" s="20"/>
      <c r="F453" s="64">
        <f>THC!$F$42</f>
        <v>0</v>
      </c>
      <c r="G453" s="64">
        <f>THC!$G$42</f>
        <v>0</v>
      </c>
      <c r="H453" s="64">
        <f>THC!$H$42</f>
        <v>0</v>
      </c>
      <c r="I453" s="64">
        <f>THC!$I$42</f>
        <v>0</v>
      </c>
      <c r="J453" s="64">
        <f>THC!$J$42</f>
        <v>0</v>
      </c>
      <c r="K453" s="64">
        <f>THC!$K$42</f>
        <v>0</v>
      </c>
      <c r="L453" s="65">
        <f>THC!$L$42</f>
        <v>0</v>
      </c>
      <c r="N453" s="66"/>
      <c r="O453" s="67"/>
      <c r="P453" s="80"/>
      <c r="Q453" s="81"/>
      <c r="R453" s="70"/>
      <c r="S453" s="70"/>
      <c r="T453" s="70"/>
      <c r="U453" s="81"/>
      <c r="V453" s="70"/>
      <c r="W453" s="81"/>
      <c r="X453" s="62"/>
      <c r="Y453" s="67"/>
      <c r="Z453" s="81"/>
      <c r="AA453" s="82"/>
      <c r="AB453" s="83"/>
    </row>
    <row r="454" spans="1:28" s="79" customFormat="1" ht="15.75" hidden="1" customHeight="1" outlineLevel="1">
      <c r="A454" s="76"/>
      <c r="B454" s="77" t="str">
        <f>TTUHSC!$B$1</f>
        <v>Texas Tech University Health Sciences Center</v>
      </c>
      <c r="C454" s="78"/>
      <c r="D454" s="78"/>
      <c r="E454" s="20"/>
      <c r="F454" s="64">
        <f>TTUHSC!$F$42</f>
        <v>0</v>
      </c>
      <c r="G454" s="64">
        <f>TTUHSC!$G$42</f>
        <v>0</v>
      </c>
      <c r="H454" s="64">
        <f>TTUHSC!$H$42</f>
        <v>0</v>
      </c>
      <c r="I454" s="64">
        <f>TTUHSC!$I$42</f>
        <v>0</v>
      </c>
      <c r="J454" s="64">
        <f>TTUHSC!$J$42</f>
        <v>0</v>
      </c>
      <c r="K454" s="64">
        <f>TTUHSC!$K$42</f>
        <v>0</v>
      </c>
      <c r="L454" s="65">
        <f>TTUHSC!$L$42</f>
        <v>0</v>
      </c>
      <c r="N454" s="66"/>
      <c r="O454" s="67"/>
      <c r="P454" s="80"/>
      <c r="Q454" s="81"/>
      <c r="R454" s="70"/>
      <c r="S454" s="70"/>
      <c r="T454" s="70"/>
      <c r="U454" s="81"/>
      <c r="V454" s="70"/>
      <c r="W454" s="81"/>
      <c r="X454" s="62"/>
      <c r="Y454" s="67"/>
      <c r="Z454" s="81"/>
      <c r="AA454" s="82"/>
      <c r="AB454" s="83"/>
    </row>
    <row r="455" spans="1:28" s="79" customFormat="1" ht="15.75" hidden="1" customHeight="1" outlineLevel="1">
      <c r="A455" s="76"/>
      <c r="B455" s="77" t="str">
        <f>TTUHSCEP!$B$1</f>
        <v>Texas Tech University Health Sciences Center at El Paso</v>
      </c>
      <c r="C455" s="78"/>
      <c r="D455" s="78"/>
      <c r="E455" s="20"/>
      <c r="F455" s="64">
        <f>TTUHSCEP!$F$42</f>
        <v>0</v>
      </c>
      <c r="G455" s="64">
        <f>TTUHSCEP!$G$42</f>
        <v>0</v>
      </c>
      <c r="H455" s="64">
        <f>TTUHSCEP!$H$42</f>
        <v>0</v>
      </c>
      <c r="I455" s="64">
        <f>TTUHSCEP!$I$42</f>
        <v>0</v>
      </c>
      <c r="J455" s="64">
        <f>TTUHSCEP!$J$42</f>
        <v>0</v>
      </c>
      <c r="K455" s="64">
        <f>TTUHSCEP!$K$42</f>
        <v>0</v>
      </c>
      <c r="L455" s="65">
        <f>TTUHSCEP!$L$42</f>
        <v>0</v>
      </c>
      <c r="N455" s="66"/>
      <c r="O455" s="67"/>
      <c r="P455" s="80"/>
      <c r="Q455" s="81"/>
      <c r="R455" s="70"/>
      <c r="S455" s="70"/>
      <c r="T455" s="70"/>
      <c r="U455" s="81"/>
      <c r="V455" s="70"/>
      <c r="W455" s="81"/>
      <c r="X455" s="62"/>
      <c r="Y455" s="67"/>
      <c r="Z455" s="81"/>
      <c r="AA455" s="82"/>
      <c r="AB455" s="83"/>
    </row>
    <row r="456" spans="1:28" s="79" customFormat="1" ht="15.75" hidden="1" customHeight="1" outlineLevel="1">
      <c r="A456" s="76"/>
      <c r="B456" s="77" t="str">
        <f>UNTHSC1!$B$1</f>
        <v>University of North Texas Health Science Center at Fort Worth (Less PM)</v>
      </c>
      <c r="C456" s="78"/>
      <c r="D456" s="78"/>
      <c r="E456" s="20"/>
      <c r="F456" s="64">
        <f>UNTHSC1!$F$42</f>
        <v>0</v>
      </c>
      <c r="G456" s="64">
        <f>UNTHSC1!$G$42</f>
        <v>0</v>
      </c>
      <c r="H456" s="64">
        <f>UNTHSC1!$H$42</f>
        <v>0</v>
      </c>
      <c r="I456" s="64">
        <f>UNTHSC1!$I$42</f>
        <v>0</v>
      </c>
      <c r="J456" s="64">
        <f>UNTHSC1!$J$42</f>
        <v>0</v>
      </c>
      <c r="K456" s="64">
        <f>UNTHSC1!$K$42</f>
        <v>0</v>
      </c>
      <c r="L456" s="65">
        <f>UNTHSC1!$L$42</f>
        <v>0</v>
      </c>
      <c r="N456" s="66"/>
      <c r="O456" s="67"/>
      <c r="P456" s="80"/>
      <c r="Q456" s="81"/>
      <c r="R456" s="70"/>
      <c r="S456" s="70"/>
      <c r="T456" s="70"/>
      <c r="U456" s="81"/>
      <c r="V456" s="70"/>
      <c r="W456" s="81"/>
      <c r="X456" s="62"/>
      <c r="Y456" s="67"/>
      <c r="Z456" s="81"/>
      <c r="AA456" s="82"/>
      <c r="AB456" s="83"/>
    </row>
    <row r="457" spans="1:28" s="79" customFormat="1" ht="15.75" hidden="1" customHeight="1" outlineLevel="1">
      <c r="A457" s="76"/>
      <c r="B457" s="613" t="str">
        <f>UHM!$B$1</f>
        <v>University of Houston Medical School (M)</v>
      </c>
      <c r="C457" s="78"/>
      <c r="D457" s="78"/>
      <c r="E457" s="20"/>
      <c r="F457" s="64">
        <f>UHM!$F$42</f>
        <v>0</v>
      </c>
      <c r="G457" s="64">
        <f>UHM!$G$42</f>
        <v>0</v>
      </c>
      <c r="H457" s="64">
        <f>UHM!$H$42</f>
        <v>0</v>
      </c>
      <c r="I457" s="64">
        <f>UHM!$I$42</f>
        <v>0</v>
      </c>
      <c r="J457" s="64">
        <f>UHM!$J$42</f>
        <v>0</v>
      </c>
      <c r="K457" s="64">
        <f>UHM!$K$42</f>
        <v>0</v>
      </c>
      <c r="L457" s="65">
        <f>UHM!$L$42</f>
        <v>0</v>
      </c>
      <c r="N457" s="66"/>
      <c r="O457" s="67"/>
      <c r="P457" s="80"/>
      <c r="Q457" s="81"/>
      <c r="R457" s="70"/>
      <c r="S457" s="70"/>
      <c r="T457" s="70"/>
      <c r="U457" s="81"/>
      <c r="V457" s="70"/>
      <c r="W457" s="81"/>
      <c r="X457" s="62"/>
      <c r="Y457" s="67"/>
      <c r="Z457" s="81"/>
      <c r="AA457" s="82"/>
      <c r="AB457" s="83"/>
    </row>
    <row r="458" spans="1:28" ht="15.75" customHeight="1" collapsed="1">
      <c r="A458" s="355" t="s">
        <v>599</v>
      </c>
      <c r="B458" s="55" t="s">
        <v>40</v>
      </c>
      <c r="C458" s="21"/>
      <c r="D458" s="21"/>
      <c r="E458" s="21"/>
      <c r="F458" s="84">
        <f t="shared" ref="F458:L458" si="23">SUM(F445:F457)</f>
        <v>0</v>
      </c>
      <c r="G458" s="84">
        <f t="shared" si="23"/>
        <v>0</v>
      </c>
      <c r="H458" s="84">
        <f t="shared" si="23"/>
        <v>0</v>
      </c>
      <c r="I458" s="84">
        <f t="shared" si="23"/>
        <v>0</v>
      </c>
      <c r="J458" s="84">
        <f t="shared" si="23"/>
        <v>0</v>
      </c>
      <c r="K458" s="84">
        <f t="shared" si="23"/>
        <v>0</v>
      </c>
      <c r="L458" s="65">
        <f t="shared" si="23"/>
        <v>0</v>
      </c>
      <c r="N458" s="66"/>
      <c r="O458" s="336"/>
      <c r="P458" s="41"/>
      <c r="Q458" s="85"/>
      <c r="R458" s="70"/>
      <c r="S458" s="70"/>
      <c r="T458" s="70"/>
      <c r="U458" s="69"/>
      <c r="V458" s="70"/>
      <c r="W458" s="69"/>
      <c r="X458" s="62"/>
      <c r="Y458" s="67"/>
      <c r="Z458" s="69"/>
      <c r="AA458" s="19"/>
      <c r="AB458" s="24">
        <f>SUM(C458:L458)</f>
        <v>0</v>
      </c>
    </row>
    <row r="459" spans="1:28" ht="15.75" hidden="1" customHeight="1" outlineLevel="1">
      <c r="A459" s="76"/>
      <c r="B459" s="55" t="str">
        <f>AUSM!$B$1</f>
        <v>The University of Texas at Austin Medical School (M)</v>
      </c>
      <c r="C459" s="21"/>
      <c r="D459" s="21"/>
      <c r="E459" s="21"/>
      <c r="F459" s="181">
        <f>AUSM!$F$43</f>
        <v>8385526</v>
      </c>
      <c r="G459" s="181">
        <f>AUSM!$G$43</f>
        <v>75000</v>
      </c>
      <c r="H459" s="181">
        <f>AUSM!$H$43</f>
        <v>2515534</v>
      </c>
      <c r="I459" s="181">
        <f>AUSM!$I$43</f>
        <v>14143632</v>
      </c>
      <c r="J459" s="181">
        <f>AUSM!$J$43</f>
        <v>4674662</v>
      </c>
      <c r="K459" s="181">
        <f>AUSM!$K$43</f>
        <v>5904136</v>
      </c>
      <c r="L459" s="57">
        <f>AUSM!$L$43</f>
        <v>35698490</v>
      </c>
      <c r="N459" s="66"/>
      <c r="O459" s="336"/>
      <c r="P459" s="41"/>
      <c r="Q459" s="85"/>
      <c r="R459" s="70"/>
      <c r="S459" s="70"/>
      <c r="T459" s="70"/>
      <c r="U459" s="69"/>
      <c r="V459" s="70"/>
      <c r="W459" s="69"/>
      <c r="X459" s="62"/>
      <c r="Y459" s="67"/>
      <c r="Z459" s="69"/>
      <c r="AA459" s="19"/>
      <c r="AB459" s="24"/>
    </row>
    <row r="460" spans="1:28" ht="15.75" hidden="1" customHeight="1" outlineLevel="1">
      <c r="A460" s="76"/>
      <c r="B460" s="55" t="str">
        <f>HSH!$B$1</f>
        <v>The University of Texas Health Science Center at Houston</v>
      </c>
      <c r="C460" s="21"/>
      <c r="D460" s="21"/>
      <c r="E460" s="21"/>
      <c r="F460" s="181">
        <f>HSH!$F$43</f>
        <v>133623840</v>
      </c>
      <c r="G460" s="181">
        <f>HSH!$G$43</f>
        <v>21644572</v>
      </c>
      <c r="H460" s="181">
        <f>HSH!$H$43</f>
        <v>17448978</v>
      </c>
      <c r="I460" s="181">
        <f>HSH!$I$43</f>
        <v>26303530</v>
      </c>
      <c r="J460" s="181">
        <f>HSH!$J$43</f>
        <v>16616782</v>
      </c>
      <c r="K460" s="181">
        <f>HSH!$K$43</f>
        <v>37505094</v>
      </c>
      <c r="L460" s="57">
        <f>HSH!$L$43</f>
        <v>253142796</v>
      </c>
      <c r="N460" s="66"/>
      <c r="O460" s="336"/>
      <c r="P460" s="41"/>
      <c r="Q460" s="85"/>
      <c r="R460" s="70"/>
      <c r="S460" s="70"/>
      <c r="T460" s="70"/>
      <c r="U460" s="69"/>
      <c r="V460" s="70"/>
      <c r="W460" s="69"/>
      <c r="X460" s="62"/>
      <c r="Y460" s="67"/>
      <c r="Z460" s="69"/>
      <c r="AA460" s="19"/>
      <c r="AB460" s="24"/>
    </row>
    <row r="461" spans="1:28" ht="15.75" hidden="1" customHeight="1" outlineLevel="1">
      <c r="A461" s="76"/>
      <c r="B461" s="55" t="str">
        <f>HSSA!$B$1</f>
        <v>The University of Texas Health Science Center at San Antonio</v>
      </c>
      <c r="C461" s="21"/>
      <c r="D461" s="21"/>
      <c r="E461" s="21"/>
      <c r="F461" s="181">
        <f>HSSA!$F$43</f>
        <v>113388240</v>
      </c>
      <c r="G461" s="181">
        <f>HSSA!$G$43</f>
        <v>14526247</v>
      </c>
      <c r="H461" s="181">
        <f>HSSA!$H$43</f>
        <v>7368736</v>
      </c>
      <c r="I461" s="181">
        <f>HSSA!$I$43</f>
        <v>26921913</v>
      </c>
      <c r="J461" s="181">
        <f>HSSA!$J$43</f>
        <v>17190968</v>
      </c>
      <c r="K461" s="181">
        <f>HSSA!$K$43</f>
        <v>15819016</v>
      </c>
      <c r="L461" s="57">
        <f>HSSA!$L$43</f>
        <v>195215120</v>
      </c>
      <c r="N461" s="66"/>
      <c r="O461" s="336"/>
      <c r="P461" s="41"/>
      <c r="Q461" s="85"/>
      <c r="R461" s="70"/>
      <c r="S461" s="70"/>
      <c r="T461" s="70"/>
      <c r="U461" s="69"/>
      <c r="V461" s="70"/>
      <c r="W461" s="69"/>
      <c r="X461" s="62"/>
      <c r="Y461" s="67"/>
      <c r="Z461" s="69"/>
      <c r="AA461" s="19"/>
      <c r="AB461" s="24"/>
    </row>
    <row r="462" spans="1:28" ht="15.75" hidden="1" customHeight="1" outlineLevel="1">
      <c r="A462" s="76"/>
      <c r="B462" s="55" t="str">
        <f>MBG!$B$1</f>
        <v>The University of Texas Medical Branch at Galveston</v>
      </c>
      <c r="C462" s="21"/>
      <c r="D462" s="21"/>
      <c r="E462" s="21"/>
      <c r="F462" s="181">
        <f>MBG!$F$43</f>
        <v>113964401</v>
      </c>
      <c r="G462" s="181">
        <f>MBG!$G$43</f>
        <v>643228</v>
      </c>
      <c r="H462" s="181">
        <f>MBG!$H$43</f>
        <v>6659182</v>
      </c>
      <c r="I462" s="181">
        <f>MBG!$I$43</f>
        <v>16698280</v>
      </c>
      <c r="J462" s="181">
        <f>MBG!$J$43</f>
        <v>5832300</v>
      </c>
      <c r="K462" s="181">
        <f>MBG!$K$43</f>
        <v>8814212</v>
      </c>
      <c r="L462" s="57">
        <f>MBG!$L$43</f>
        <v>152611603</v>
      </c>
      <c r="N462" s="66"/>
      <c r="O462" s="336"/>
      <c r="P462" s="41"/>
      <c r="Q462" s="85"/>
      <c r="R462" s="70"/>
      <c r="S462" s="70"/>
      <c r="T462" s="70"/>
      <c r="U462" s="69"/>
      <c r="V462" s="70"/>
      <c r="W462" s="69"/>
      <c r="X462" s="62"/>
      <c r="Y462" s="67"/>
      <c r="Z462" s="69"/>
      <c r="AA462" s="19"/>
      <c r="AB462" s="24"/>
    </row>
    <row r="463" spans="1:28" ht="15.75" hidden="1" customHeight="1" outlineLevel="1">
      <c r="A463" s="76"/>
      <c r="B463" s="55" t="str">
        <f>MDA!$B$1</f>
        <v>The University of Texas M.D. Anderson Cancer Center</v>
      </c>
      <c r="C463" s="21"/>
      <c r="D463" s="21"/>
      <c r="E463" s="21"/>
      <c r="F463" s="181">
        <f>MDA!$F$43</f>
        <v>186488139</v>
      </c>
      <c r="G463" s="181">
        <f>MDA!$G$43</f>
        <v>247741082</v>
      </c>
      <c r="H463" s="181">
        <f>MDA!$H$43</f>
        <v>43877532</v>
      </c>
      <c r="I463" s="181">
        <f>MDA!$I$43</f>
        <v>126284991</v>
      </c>
      <c r="J463" s="181">
        <f>MDA!$J$43</f>
        <v>194527930</v>
      </c>
      <c r="K463" s="181">
        <f>MDA!$K$43</f>
        <v>168756892</v>
      </c>
      <c r="L463" s="57">
        <f>MDA!$L$43</f>
        <v>967676566</v>
      </c>
      <c r="N463" s="66"/>
      <c r="O463" s="336"/>
      <c r="P463" s="41"/>
      <c r="Q463" s="85"/>
      <c r="R463" s="70"/>
      <c r="S463" s="70"/>
      <c r="T463" s="70"/>
      <c r="U463" s="69"/>
      <c r="V463" s="70"/>
      <c r="W463" s="69"/>
      <c r="X463" s="62"/>
      <c r="Y463" s="67"/>
      <c r="Z463" s="69"/>
      <c r="AA463" s="19"/>
      <c r="AB463" s="24"/>
    </row>
    <row r="464" spans="1:28" ht="15.75" hidden="1" customHeight="1" outlineLevel="1">
      <c r="A464" s="76"/>
      <c r="B464" s="55" t="str">
        <f>RGVM!$B$1</f>
        <v>The University of Texas Rio Grande Valley Medical School (M)</v>
      </c>
      <c r="C464" s="21"/>
      <c r="D464" s="21"/>
      <c r="E464" s="21"/>
      <c r="F464" s="181">
        <f>RGVM!$F$43</f>
        <v>5052000</v>
      </c>
      <c r="G464" s="181">
        <f>RGVM!$G$43</f>
        <v>4182166</v>
      </c>
      <c r="H464" s="181">
        <f>RGVM!$H$43</f>
        <v>405651</v>
      </c>
      <c r="I464" s="181">
        <f>RGVM!$I$43</f>
        <v>5494559</v>
      </c>
      <c r="J464" s="181">
        <f>RGVM!$J$43</f>
        <v>370625</v>
      </c>
      <c r="K464" s="181">
        <f>RGVM!$K$43</f>
        <v>7100279</v>
      </c>
      <c r="L464" s="57">
        <f>RGVM!$L$43</f>
        <v>22605280</v>
      </c>
      <c r="N464" s="66"/>
      <c r="O464" s="336"/>
      <c r="P464" s="41"/>
      <c r="Q464" s="85"/>
      <c r="R464" s="70"/>
      <c r="S464" s="70"/>
      <c r="T464" s="70"/>
      <c r="U464" s="69"/>
      <c r="V464" s="70"/>
      <c r="W464" s="69"/>
      <c r="X464" s="62"/>
      <c r="Y464" s="67"/>
      <c r="Z464" s="69"/>
      <c r="AA464" s="19"/>
      <c r="AB464" s="24"/>
    </row>
    <row r="465" spans="1:28" ht="15.75" hidden="1" customHeight="1" outlineLevel="1">
      <c r="A465" s="76"/>
      <c r="B465" s="55" t="str">
        <f>SWM!$B$1</f>
        <v>The University of Texas Southwestern Medical Center</v>
      </c>
      <c r="C465" s="21"/>
      <c r="D465" s="21"/>
      <c r="E465" s="21"/>
      <c r="F465" s="181">
        <f>SWM!$F$43</f>
        <v>247430973</v>
      </c>
      <c r="G465" s="181">
        <f>SWM!$G$43</f>
        <v>19592117</v>
      </c>
      <c r="H465" s="181">
        <f>SWM!$H$43</f>
        <v>46789797</v>
      </c>
      <c r="I465" s="181">
        <f>SWM!$I$43</f>
        <v>37430764</v>
      </c>
      <c r="J465" s="181">
        <f>SWM!$J$43</f>
        <v>44980826</v>
      </c>
      <c r="K465" s="181">
        <f>SWM!$K$43</f>
        <v>127884846</v>
      </c>
      <c r="L465" s="57">
        <f>SWM!$L$43</f>
        <v>524109323</v>
      </c>
      <c r="N465" s="66"/>
      <c r="O465" s="336"/>
      <c r="P465" s="41"/>
      <c r="Q465" s="85"/>
      <c r="R465" s="70"/>
      <c r="S465" s="70"/>
      <c r="T465" s="70"/>
      <c r="U465" s="69"/>
      <c r="V465" s="70"/>
      <c r="W465" s="69"/>
      <c r="X465" s="62"/>
      <c r="Y465" s="67"/>
      <c r="Z465" s="69"/>
      <c r="AA465" s="19"/>
      <c r="AB465" s="24"/>
    </row>
    <row r="466" spans="1:28" ht="15.75" hidden="1" customHeight="1" outlineLevel="1">
      <c r="A466" s="76"/>
      <c r="B466" s="55" t="str">
        <f>TAMHSC!$B$1</f>
        <v>Texas A&amp;M University System Health Science Center</v>
      </c>
      <c r="C466" s="21"/>
      <c r="D466" s="21"/>
      <c r="E466" s="21"/>
      <c r="F466" s="181">
        <f>TAMHSC!$F$43</f>
        <v>199841932</v>
      </c>
      <c r="G466" s="181">
        <f>TAMHSC!$G$43</f>
        <v>16753804</v>
      </c>
      <c r="H466" s="181">
        <f>TAMHSC!$H$43</f>
        <v>7393669</v>
      </c>
      <c r="I466" s="181">
        <f>TAMHSC!$I$43</f>
        <v>11350722</v>
      </c>
      <c r="J466" s="181">
        <f>TAMHSC!$J$43</f>
        <v>47584567</v>
      </c>
      <c r="K466" s="181">
        <f>TAMHSC!$K$43</f>
        <v>7873541</v>
      </c>
      <c r="L466" s="57">
        <f>TAMHSC!$L$43</f>
        <v>290798235</v>
      </c>
      <c r="N466" s="66"/>
      <c r="O466" s="336"/>
      <c r="P466" s="41"/>
      <c r="Q466" s="85"/>
      <c r="R466" s="70"/>
      <c r="S466" s="70"/>
      <c r="T466" s="70"/>
      <c r="U466" s="69"/>
      <c r="V466" s="70"/>
      <c r="W466" s="69"/>
      <c r="X466" s="62"/>
      <c r="Y466" s="67"/>
      <c r="Z466" s="69"/>
      <c r="AA466" s="19"/>
      <c r="AB466" s="24"/>
    </row>
    <row r="467" spans="1:28" ht="15.75" hidden="1" customHeight="1" outlineLevel="1">
      <c r="A467" s="76"/>
      <c r="B467" s="55" t="str">
        <f>THC!$B$1</f>
        <v>The University of Texas Health Science Center at Tyler</v>
      </c>
      <c r="C467" s="21"/>
      <c r="D467" s="21"/>
      <c r="E467" s="21"/>
      <c r="F467" s="181">
        <f>THC!$F$43</f>
        <v>7732035</v>
      </c>
      <c r="G467" s="181">
        <f>THC!$G$43</f>
        <v>1639412</v>
      </c>
      <c r="H467" s="181">
        <f>THC!$H$43</f>
        <v>2382434</v>
      </c>
      <c r="I467" s="181">
        <f>THC!$I$43</f>
        <v>5581364</v>
      </c>
      <c r="J467" s="181">
        <f>THC!$J$43</f>
        <v>251694</v>
      </c>
      <c r="K467" s="181">
        <f>THC!$K$43</f>
        <v>3677976</v>
      </c>
      <c r="L467" s="57">
        <f>THC!$L$43</f>
        <v>21264915</v>
      </c>
      <c r="N467" s="66"/>
      <c r="O467" s="336"/>
      <c r="P467" s="41"/>
      <c r="Q467" s="85"/>
      <c r="R467" s="70"/>
      <c r="S467" s="70"/>
      <c r="T467" s="70"/>
      <c r="U467" s="69"/>
      <c r="V467" s="70"/>
      <c r="W467" s="69"/>
      <c r="X467" s="62"/>
      <c r="Y467" s="67"/>
      <c r="Z467" s="69"/>
      <c r="AA467" s="19"/>
      <c r="AB467" s="24"/>
    </row>
    <row r="468" spans="1:28" ht="15.75" hidden="1" customHeight="1" outlineLevel="1">
      <c r="A468" s="76"/>
      <c r="B468" s="55" t="str">
        <f>TTUHSC!$B$1</f>
        <v>Texas Tech University Health Sciences Center</v>
      </c>
      <c r="C468" s="21"/>
      <c r="D468" s="21"/>
      <c r="E468" s="21"/>
      <c r="F468" s="181">
        <f>TTUHSC!$F$43</f>
        <v>13043472</v>
      </c>
      <c r="G468" s="181">
        <f>TTUHSC!$G$43</f>
        <v>14965879</v>
      </c>
      <c r="H468" s="181">
        <f>TTUHSC!$H$43</f>
        <v>3336292</v>
      </c>
      <c r="I468" s="181">
        <f>TTUHSC!$I$43</f>
        <v>8615717</v>
      </c>
      <c r="J468" s="181">
        <f>TTUHSC!$J$43</f>
        <v>388391</v>
      </c>
      <c r="K468" s="181">
        <f>TTUHSC!$K$43</f>
        <v>3741954</v>
      </c>
      <c r="L468" s="57">
        <f>TTUHSC!$L$43</f>
        <v>44091705</v>
      </c>
      <c r="N468" s="66"/>
      <c r="O468" s="336"/>
      <c r="P468" s="41"/>
      <c r="Q468" s="85"/>
      <c r="R468" s="70"/>
      <c r="S468" s="70"/>
      <c r="T468" s="70"/>
      <c r="U468" s="69"/>
      <c r="V468" s="70"/>
      <c r="W468" s="69"/>
      <c r="X468" s="62"/>
      <c r="Y468" s="67"/>
      <c r="Z468" s="69"/>
      <c r="AA468" s="19"/>
      <c r="AB468" s="24"/>
    </row>
    <row r="469" spans="1:28" ht="15.75" hidden="1" customHeight="1" outlineLevel="1">
      <c r="A469" s="76"/>
      <c r="B469" s="55" t="str">
        <f>TTUHSCEP!$B$1</f>
        <v>Texas Tech University Health Sciences Center at El Paso</v>
      </c>
      <c r="C469" s="21"/>
      <c r="D469" s="21"/>
      <c r="E469" s="21"/>
      <c r="F469" s="181">
        <f>TTUHSCEP!$F$43</f>
        <v>1702603</v>
      </c>
      <c r="G469" s="181">
        <f>TTUHSCEP!$G$43</f>
        <v>3566777</v>
      </c>
      <c r="H469" s="181">
        <f>TTUHSCEP!$H$43</f>
        <v>2932435</v>
      </c>
      <c r="I469" s="181">
        <f>TTUHSCEP!$I$43</f>
        <v>1469774</v>
      </c>
      <c r="J469" s="181">
        <f>TTUHSCEP!$J$43</f>
        <v>257003</v>
      </c>
      <c r="K469" s="181">
        <f>TTUHSCEP!$K$43</f>
        <v>318081</v>
      </c>
      <c r="L469" s="57">
        <f>TTUHSCEP!$L$43</f>
        <v>10246673</v>
      </c>
      <c r="N469" s="66"/>
      <c r="O469" s="336"/>
      <c r="P469" s="41"/>
      <c r="Q469" s="85"/>
      <c r="R469" s="70"/>
      <c r="S469" s="70"/>
      <c r="T469" s="70"/>
      <c r="U469" s="69"/>
      <c r="V469" s="70"/>
      <c r="W469" s="69"/>
      <c r="X469" s="62"/>
      <c r="Y469" s="67"/>
      <c r="Z469" s="69"/>
      <c r="AA469" s="19"/>
      <c r="AB469" s="24"/>
    </row>
    <row r="470" spans="1:28" ht="15.75" hidden="1" customHeight="1" outlineLevel="1">
      <c r="A470" s="76"/>
      <c r="B470" s="55" t="str">
        <f>UNTHSC1!$B$1</f>
        <v>University of North Texas Health Science Center at Fort Worth (Less PM)</v>
      </c>
      <c r="C470" s="21"/>
      <c r="D470" s="21"/>
      <c r="E470" s="21"/>
      <c r="F470" s="181">
        <f>UNTHSC1!$F$43</f>
        <v>25917307</v>
      </c>
      <c r="G470" s="181">
        <f>UNTHSC1!$G$43</f>
        <v>10152889</v>
      </c>
      <c r="H470" s="181">
        <f>UNTHSC1!$H$43</f>
        <v>469586</v>
      </c>
      <c r="I470" s="181">
        <f>UNTHSC1!$I$43</f>
        <v>4113047</v>
      </c>
      <c r="J470" s="181">
        <f>UNTHSC1!$J$43</f>
        <v>1462653</v>
      </c>
      <c r="K470" s="181">
        <f>UNTHSC1!$K$43</f>
        <v>3054826</v>
      </c>
      <c r="L470" s="57">
        <f>UNTHSC1!$L$43</f>
        <v>45170308</v>
      </c>
      <c r="N470" s="66"/>
      <c r="O470" s="336"/>
      <c r="P470" s="41"/>
      <c r="Q470" s="85"/>
      <c r="R470" s="70"/>
      <c r="S470" s="70"/>
      <c r="T470" s="70"/>
      <c r="U470" s="69"/>
      <c r="V470" s="70"/>
      <c r="W470" s="69"/>
      <c r="X470" s="62"/>
      <c r="Y470" s="67"/>
      <c r="Z470" s="69"/>
      <c r="AA470" s="19"/>
      <c r="AB470" s="24"/>
    </row>
    <row r="471" spans="1:28" ht="15.75" hidden="1" customHeight="1" outlineLevel="1">
      <c r="A471" s="76"/>
      <c r="B471" s="612" t="str">
        <f>UHM!$B$1</f>
        <v>University of Houston Medical School (M)</v>
      </c>
      <c r="C471" s="21"/>
      <c r="D471" s="21"/>
      <c r="E471" s="21"/>
      <c r="F471" s="181">
        <f>UHM!$F$43</f>
        <v>98754</v>
      </c>
      <c r="G471" s="181">
        <f>UHM!$G$43</f>
        <v>109431</v>
      </c>
      <c r="H471" s="181">
        <f>UHM!$H$43</f>
        <v>0</v>
      </c>
      <c r="I471" s="181">
        <f>UHM!$I$43</f>
        <v>4156</v>
      </c>
      <c r="J471" s="181">
        <f>UHM!$J$43</f>
        <v>886</v>
      </c>
      <c r="K471" s="181">
        <f>UHM!$K$43</f>
        <v>9680</v>
      </c>
      <c r="L471" s="57">
        <f>UHM!$L$43</f>
        <v>222907</v>
      </c>
      <c r="N471" s="66"/>
      <c r="O471" s="336"/>
      <c r="P471" s="41"/>
      <c r="Q471" s="85"/>
      <c r="R471" s="70"/>
      <c r="S471" s="70"/>
      <c r="T471" s="70"/>
      <c r="U471" s="69"/>
      <c r="V471" s="70"/>
      <c r="W471" s="69"/>
      <c r="X471" s="62"/>
      <c r="Y471" s="67"/>
      <c r="Z471" s="69"/>
      <c r="AA471" s="19"/>
      <c r="AB471" s="24"/>
    </row>
    <row r="472" spans="1:28" ht="15.75" customHeight="1" collapsed="1">
      <c r="A472" s="76"/>
      <c r="B472" s="43" t="s">
        <v>41</v>
      </c>
      <c r="C472" s="44"/>
      <c r="D472" s="44"/>
      <c r="E472" s="44"/>
      <c r="F472" s="86">
        <f t="shared" ref="F472:L472" si="24">SUM(F459:F471)</f>
        <v>1056669222</v>
      </c>
      <c r="G472" s="86">
        <f t="shared" si="24"/>
        <v>355592604</v>
      </c>
      <c r="H472" s="86">
        <f t="shared" si="24"/>
        <v>141579826</v>
      </c>
      <c r="I472" s="86">
        <f t="shared" si="24"/>
        <v>284412449</v>
      </c>
      <c r="J472" s="86">
        <f t="shared" si="24"/>
        <v>334139287</v>
      </c>
      <c r="K472" s="86">
        <f t="shared" si="24"/>
        <v>390460533</v>
      </c>
      <c r="L472" s="87">
        <f t="shared" si="24"/>
        <v>2562853921</v>
      </c>
      <c r="N472" s="88"/>
      <c r="O472" s="337"/>
      <c r="P472" s="338"/>
      <c r="Q472" s="89"/>
      <c r="R472" s="89"/>
      <c r="S472" s="50">
        <f>L472-INT(L472)</f>
        <v>0</v>
      </c>
      <c r="T472" s="61"/>
      <c r="U472" s="90"/>
      <c r="V472" s="61"/>
      <c r="W472" s="61"/>
      <c r="X472" s="85"/>
      <c r="Y472" s="60"/>
      <c r="Z472" s="91"/>
      <c r="AA472" s="19"/>
      <c r="AB472" s="44">
        <f>SUM(AB178:AB458)</f>
        <v>1499268192</v>
      </c>
    </row>
    <row r="473" spans="1:28" ht="15.75" hidden="1" customHeight="1" outlineLevel="1">
      <c r="A473" s="76"/>
      <c r="B473" s="173" t="str">
        <f>AUSM!$B$1</f>
        <v>The University of Texas at Austin Medical School (M)</v>
      </c>
      <c r="C473" s="37"/>
      <c r="D473" s="37"/>
      <c r="E473" s="37"/>
      <c r="F473" s="182"/>
      <c r="G473" s="86"/>
      <c r="H473" s="44">
        <f>AUSM!$H$44</f>
        <v>2590534</v>
      </c>
      <c r="I473" s="345"/>
      <c r="J473" s="86"/>
      <c r="K473" s="44">
        <f>AUSM!$K$44</f>
        <v>10578798</v>
      </c>
      <c r="L473" s="87"/>
      <c r="N473" s="72">
        <f>AUSM!$N$44</f>
        <v>18964324</v>
      </c>
      <c r="O473" s="348">
        <f>AUSM!$O$44</f>
        <v>111.22</v>
      </c>
      <c r="P473" s="338">
        <f>AUSM!$P$44</f>
        <v>17051300</v>
      </c>
      <c r="Q473" s="89"/>
      <c r="R473" s="89"/>
      <c r="S473" s="50"/>
      <c r="T473" s="61"/>
      <c r="U473" s="90"/>
      <c r="V473" s="61"/>
      <c r="W473" s="61"/>
      <c r="X473" s="85"/>
      <c r="Y473" s="60"/>
      <c r="Z473" s="91"/>
      <c r="AA473" s="19"/>
      <c r="AB473" s="37"/>
    </row>
    <row r="474" spans="1:28" ht="15.75" hidden="1" customHeight="1" outlineLevel="1">
      <c r="A474" s="76"/>
      <c r="B474" s="173" t="str">
        <f>HSH!$B$1</f>
        <v>The University of Texas Health Science Center at Houston</v>
      </c>
      <c r="C474" s="37"/>
      <c r="D474" s="37"/>
      <c r="E474" s="37"/>
      <c r="F474" s="182"/>
      <c r="G474" s="86"/>
      <c r="H474" s="44">
        <f>HSH!$H$44</f>
        <v>39093550</v>
      </c>
      <c r="I474" s="345"/>
      <c r="J474" s="86"/>
      <c r="K474" s="44">
        <f>HSH!$K$44</f>
        <v>54121876</v>
      </c>
      <c r="L474" s="87"/>
      <c r="N474" s="72">
        <f>HSH!$N$44</f>
        <v>187745716</v>
      </c>
      <c r="O474" s="348">
        <f>HSH!$O$44</f>
        <v>72.42</v>
      </c>
      <c r="P474" s="338">
        <f>HSH!$P$44</f>
        <v>259245279</v>
      </c>
      <c r="Q474" s="89"/>
      <c r="R474" s="89"/>
      <c r="S474" s="50"/>
      <c r="T474" s="61"/>
      <c r="U474" s="90"/>
      <c r="V474" s="61"/>
      <c r="W474" s="61"/>
      <c r="X474" s="85"/>
      <c r="Y474" s="60"/>
      <c r="Z474" s="91"/>
      <c r="AA474" s="19"/>
      <c r="AB474" s="37"/>
    </row>
    <row r="475" spans="1:28" ht="15.75" hidden="1" customHeight="1" outlineLevel="1">
      <c r="A475" s="76"/>
      <c r="B475" s="173" t="str">
        <f>HSSA!$B$1</f>
        <v>The University of Texas Health Science Center at San Antonio</v>
      </c>
      <c r="C475" s="37"/>
      <c r="D475" s="37"/>
      <c r="E475" s="37"/>
      <c r="F475" s="182"/>
      <c r="G475" s="86"/>
      <c r="H475" s="44">
        <f>HSSA!$H$44</f>
        <v>21894983</v>
      </c>
      <c r="I475" s="345"/>
      <c r="J475" s="86"/>
      <c r="K475" s="44">
        <f>HSSA!$K$44</f>
        <v>33009984</v>
      </c>
      <c r="L475" s="87"/>
      <c r="N475" s="72">
        <f>HSSA!$N$44</f>
        <v>146398224</v>
      </c>
      <c r="O475" s="348">
        <f>HSSA!$O$44</f>
        <v>72.63</v>
      </c>
      <c r="P475" s="338">
        <f>HSSA!$P$44</f>
        <v>201570614</v>
      </c>
      <c r="Q475" s="89"/>
      <c r="R475" s="89"/>
      <c r="S475" s="50"/>
      <c r="T475" s="61"/>
      <c r="U475" s="90"/>
      <c r="V475" s="61"/>
      <c r="W475" s="61"/>
      <c r="X475" s="85"/>
      <c r="Y475" s="60"/>
      <c r="Z475" s="91"/>
      <c r="AA475" s="19"/>
      <c r="AB475" s="37"/>
    </row>
    <row r="476" spans="1:28" ht="15.75" hidden="1" customHeight="1" outlineLevel="1">
      <c r="A476" s="76"/>
      <c r="B476" s="173" t="str">
        <f>MBG!$B$1</f>
        <v>The University of Texas Medical Branch at Galveston</v>
      </c>
      <c r="C476" s="37"/>
      <c r="D476" s="37"/>
      <c r="E476" s="37"/>
      <c r="F476" s="182"/>
      <c r="G476" s="86"/>
      <c r="H476" s="44">
        <f>MBG!$H$44</f>
        <v>7302410</v>
      </c>
      <c r="I476" s="345"/>
      <c r="J476" s="86"/>
      <c r="K476" s="44">
        <f>MBG!$K$44</f>
        <v>14646512</v>
      </c>
      <c r="L476" s="87"/>
      <c r="N476" s="72">
        <f>MBG!$N$44</f>
        <v>128610913</v>
      </c>
      <c r="O476" s="348">
        <f>MBG!$O$44</f>
        <v>32.340000000000003</v>
      </c>
      <c r="P476" s="338">
        <f>MBG!$P$44</f>
        <v>397676731</v>
      </c>
      <c r="Q476" s="89"/>
      <c r="R476" s="89"/>
      <c r="S476" s="50"/>
      <c r="T476" s="61"/>
      <c r="U476" s="90"/>
      <c r="V476" s="61"/>
      <c r="W476" s="61"/>
      <c r="X476" s="85"/>
      <c r="Y476" s="60"/>
      <c r="Z476" s="91"/>
      <c r="AA476" s="19"/>
      <c r="AB476" s="37"/>
    </row>
    <row r="477" spans="1:28" ht="15.75" hidden="1" customHeight="1" outlineLevel="1">
      <c r="A477" s="76"/>
      <c r="B477" s="173" t="str">
        <f>MDA!$B$1</f>
        <v>The University of Texas M.D. Anderson Cancer Center</v>
      </c>
      <c r="C477" s="37"/>
      <c r="D477" s="37"/>
      <c r="E477" s="37"/>
      <c r="F477" s="182"/>
      <c r="G477" s="86"/>
      <c r="H477" s="44">
        <f>MDA!$H$44</f>
        <v>291618614</v>
      </c>
      <c r="I477" s="345"/>
      <c r="J477" s="86"/>
      <c r="K477" s="44">
        <f>MDA!$K$44</f>
        <v>363284822</v>
      </c>
      <c r="L477" s="87"/>
      <c r="N477" s="72">
        <f>MDA!$N$44</f>
        <v>549772961</v>
      </c>
      <c r="O477" s="348">
        <f>MDA!$O$44</f>
        <v>210.1</v>
      </c>
      <c r="P477" s="338">
        <f>MDA!$P$44</f>
        <v>261667642</v>
      </c>
      <c r="Q477" s="89"/>
      <c r="R477" s="89"/>
      <c r="S477" s="50"/>
      <c r="T477" s="61"/>
      <c r="U477" s="90"/>
      <c r="V477" s="61"/>
      <c r="W477" s="61"/>
      <c r="X477" s="85"/>
      <c r="Y477" s="60"/>
      <c r="Z477" s="91"/>
      <c r="AA477" s="19"/>
      <c r="AB477" s="37"/>
    </row>
    <row r="478" spans="1:28" ht="15.75" hidden="1" customHeight="1" outlineLevel="1">
      <c r="A478" s="76"/>
      <c r="B478" s="173" t="str">
        <f>RGVM!$B$1</f>
        <v>The University of Texas Rio Grande Valley Medical School (M)</v>
      </c>
      <c r="C478" s="37"/>
      <c r="D478" s="37"/>
      <c r="E478" s="37"/>
      <c r="F478" s="182"/>
      <c r="G478" s="86"/>
      <c r="H478" s="44">
        <f>RGVM!$H$44</f>
        <v>4587817</v>
      </c>
      <c r="I478" s="345"/>
      <c r="J478" s="86"/>
      <c r="K478" s="44">
        <f>RGVM!$K$44</f>
        <v>7470904</v>
      </c>
      <c r="L478" s="87"/>
      <c r="N478" s="72">
        <f>RGVM!$N$44</f>
        <v>12522904</v>
      </c>
      <c r="O478" s="348">
        <f>RGVM!$O$44</f>
        <v>29.08</v>
      </c>
      <c r="P478" s="338">
        <f>RGVM!$P$44</f>
        <v>43068117</v>
      </c>
      <c r="Q478" s="89"/>
      <c r="R478" s="89"/>
      <c r="S478" s="50"/>
      <c r="T478" s="61"/>
      <c r="U478" s="90"/>
      <c r="V478" s="61"/>
      <c r="W478" s="61"/>
      <c r="X478" s="85"/>
      <c r="Y478" s="60"/>
      <c r="Z478" s="91"/>
      <c r="AA478" s="19"/>
      <c r="AB478" s="37"/>
    </row>
    <row r="479" spans="1:28" ht="15.75" hidden="1" customHeight="1" outlineLevel="1">
      <c r="A479" s="76"/>
      <c r="B479" s="173" t="str">
        <f>SWM!$B$1</f>
        <v>The University of Texas Southwestern Medical Center</v>
      </c>
      <c r="C479" s="37"/>
      <c r="D479" s="37"/>
      <c r="E479" s="37"/>
      <c r="F479" s="182"/>
      <c r="G479" s="86"/>
      <c r="H479" s="44">
        <f>SWM!$H$44</f>
        <v>66381914</v>
      </c>
      <c r="I479" s="345"/>
      <c r="J479" s="86"/>
      <c r="K479" s="44">
        <f>SWM!$K$44</f>
        <v>172865672</v>
      </c>
      <c r="L479" s="87"/>
      <c r="N479" s="72">
        <f>SWM!$N$44</f>
        <v>420296645</v>
      </c>
      <c r="O479" s="348">
        <f>SWM!$O$44</f>
        <v>168.8</v>
      </c>
      <c r="P479" s="338">
        <f>SWM!$P$44</f>
        <v>249052584</v>
      </c>
      <c r="Q479" s="89"/>
      <c r="R479" s="89"/>
      <c r="S479" s="50"/>
      <c r="T479" s="61"/>
      <c r="U479" s="90"/>
      <c r="V479" s="61"/>
      <c r="W479" s="61"/>
      <c r="X479" s="85"/>
      <c r="Y479" s="60"/>
      <c r="Z479" s="91"/>
      <c r="AA479" s="19"/>
      <c r="AB479" s="37"/>
    </row>
    <row r="480" spans="1:28" ht="15.75" hidden="1" customHeight="1" outlineLevel="1">
      <c r="A480" s="76"/>
      <c r="B480" s="173" t="str">
        <f>TAMHSC!$B$1</f>
        <v>Texas A&amp;M University System Health Science Center</v>
      </c>
      <c r="C480" s="37"/>
      <c r="D480" s="37"/>
      <c r="E480" s="37"/>
      <c r="F480" s="182"/>
      <c r="G480" s="86"/>
      <c r="H480" s="44">
        <f>TAMHSC!$H$44</f>
        <v>24147473</v>
      </c>
      <c r="I480" s="345"/>
      <c r="J480" s="86"/>
      <c r="K480" s="44">
        <f>TAMHSC!$K$44</f>
        <v>55458108</v>
      </c>
      <c r="L480" s="87"/>
      <c r="N480" s="72">
        <f>TAMHSC!$N$44</f>
        <v>255300040</v>
      </c>
      <c r="O480" s="348">
        <f>TAMHSC!$O$44</f>
        <v>147.44999999999999</v>
      </c>
      <c r="P480" s="338">
        <f>TAMHSC!$P$44</f>
        <v>173148380</v>
      </c>
      <c r="Q480" s="89"/>
      <c r="R480" s="89"/>
      <c r="S480" s="50"/>
      <c r="T480" s="61"/>
      <c r="U480" s="90"/>
      <c r="V480" s="61"/>
      <c r="W480" s="61"/>
      <c r="X480" s="85"/>
      <c r="Y480" s="60"/>
      <c r="Z480" s="91"/>
      <c r="AA480" s="19"/>
      <c r="AB480" s="37"/>
    </row>
    <row r="481" spans="1:28" ht="15.75" hidden="1" customHeight="1" outlineLevel="1">
      <c r="A481" s="76"/>
      <c r="B481" s="173" t="str">
        <f>THC!$B$1</f>
        <v>The University of Texas Health Science Center at Tyler</v>
      </c>
      <c r="C481" s="37"/>
      <c r="D481" s="37"/>
      <c r="E481" s="37"/>
      <c r="F481" s="182"/>
      <c r="G481" s="86"/>
      <c r="H481" s="44">
        <f>THC!$H$44</f>
        <v>4021846</v>
      </c>
      <c r="I481" s="345"/>
      <c r="J481" s="86"/>
      <c r="K481" s="44">
        <f>THC!$K$44</f>
        <v>3929670</v>
      </c>
      <c r="L481" s="87"/>
      <c r="N481" s="72">
        <f>THC!$N$44</f>
        <v>11661705</v>
      </c>
      <c r="O481" s="348">
        <f>THC!$O$44</f>
        <v>18.91</v>
      </c>
      <c r="P481" s="338">
        <f>THC!$P$44</f>
        <v>61678392</v>
      </c>
      <c r="Q481" s="89"/>
      <c r="R481" s="89"/>
      <c r="S481" s="50"/>
      <c r="T481" s="61"/>
      <c r="U481" s="90"/>
      <c r="V481" s="61"/>
      <c r="W481" s="61"/>
      <c r="X481" s="85"/>
      <c r="Y481" s="60"/>
      <c r="Z481" s="91"/>
      <c r="AA481" s="19"/>
      <c r="AB481" s="37"/>
    </row>
    <row r="482" spans="1:28" ht="15.75" hidden="1" customHeight="1" outlineLevel="1">
      <c r="A482" s="76"/>
      <c r="B482" s="173" t="str">
        <f>TTUHSC!$B$1</f>
        <v>Texas Tech University Health Sciences Center</v>
      </c>
      <c r="C482" s="37"/>
      <c r="D482" s="37"/>
      <c r="E482" s="37"/>
      <c r="F482" s="182"/>
      <c r="G482" s="86"/>
      <c r="H482" s="44">
        <f>TTUHSC!$H$44</f>
        <v>18302171</v>
      </c>
      <c r="I482" s="345"/>
      <c r="J482" s="86"/>
      <c r="K482" s="44">
        <f>TTUHSC!$K$44</f>
        <v>4130345</v>
      </c>
      <c r="L482" s="87"/>
      <c r="N482" s="72">
        <f>TTUHSC!$N$44</f>
        <v>17173817</v>
      </c>
      <c r="O482" s="348">
        <f>TTUHSC!$O$44</f>
        <v>8.4700000000000006</v>
      </c>
      <c r="P482" s="338">
        <f>TTUHSC!$P$44</f>
        <v>202766858</v>
      </c>
      <c r="Q482" s="89"/>
      <c r="R482" s="89"/>
      <c r="S482" s="50"/>
      <c r="T482" s="61"/>
      <c r="U482" s="90"/>
      <c r="V482" s="61"/>
      <c r="W482" s="61"/>
      <c r="X482" s="85"/>
      <c r="Y482" s="60"/>
      <c r="Z482" s="91"/>
      <c r="AA482" s="19"/>
      <c r="AB482" s="37"/>
    </row>
    <row r="483" spans="1:28" ht="15.75" hidden="1" customHeight="1" outlineLevel="1">
      <c r="A483" s="76"/>
      <c r="B483" s="173" t="str">
        <f>TTUHSCEP!$B$1</f>
        <v>Texas Tech University Health Sciences Center at El Paso</v>
      </c>
      <c r="C483" s="37"/>
      <c r="D483" s="37"/>
      <c r="E483" s="37"/>
      <c r="F483" s="182"/>
      <c r="G483" s="86"/>
      <c r="H483" s="44">
        <f>TTUHSCEP!$H$44</f>
        <v>6499212</v>
      </c>
      <c r="I483" s="345"/>
      <c r="J483" s="86"/>
      <c r="K483" s="44">
        <f>TTUHSCEP!$K$44</f>
        <v>575084</v>
      </c>
      <c r="L483" s="87"/>
      <c r="N483" s="72">
        <f>TTUHSCEP!$N$44</f>
        <v>2277687</v>
      </c>
      <c r="O483" s="348">
        <f>TTUHSCEP!$O$44</f>
        <v>2.56</v>
      </c>
      <c r="P483" s="338">
        <f>TTUHSCEP!$P$44</f>
        <v>88835057</v>
      </c>
      <c r="Q483" s="89"/>
      <c r="R483" s="89"/>
      <c r="S483" s="50"/>
      <c r="T483" s="61"/>
      <c r="U483" s="90"/>
      <c r="V483" s="61"/>
      <c r="W483" s="61"/>
      <c r="X483" s="85"/>
      <c r="Y483" s="60"/>
      <c r="Z483" s="91"/>
      <c r="AA483" s="19"/>
      <c r="AB483" s="37"/>
    </row>
    <row r="484" spans="1:28" ht="15.75" hidden="1" customHeight="1" outlineLevel="1">
      <c r="A484" s="76"/>
      <c r="B484" s="173" t="str">
        <f>UNTHSC1!$B$1</f>
        <v>University of North Texas Health Science Center at Fort Worth (Less PM)</v>
      </c>
      <c r="C484" s="37"/>
      <c r="D484" s="37"/>
      <c r="E484" s="37"/>
      <c r="F484" s="182"/>
      <c r="G484" s="86"/>
      <c r="H484" s="44">
        <f>UNTHSC1!$H$44</f>
        <v>10622475</v>
      </c>
      <c r="I484" s="345"/>
      <c r="J484" s="86"/>
      <c r="K484" s="44">
        <f>UNTHSC1!$K$44</f>
        <v>4517479</v>
      </c>
      <c r="L484" s="87"/>
      <c r="N484" s="72">
        <f>UNTHSC1!$N$44</f>
        <v>30434786</v>
      </c>
      <c r="O484" s="348">
        <f>UNTHSC1!$O$44</f>
        <v>27.16</v>
      </c>
      <c r="P484" s="338">
        <f>UNTHSC1!$P$44</f>
        <v>112071149</v>
      </c>
      <c r="Q484" s="89"/>
      <c r="R484" s="89"/>
      <c r="S484" s="50"/>
      <c r="T484" s="61"/>
      <c r="U484" s="90"/>
      <c r="V484" s="61"/>
      <c r="W484" s="61"/>
      <c r="X484" s="85"/>
      <c r="Y484" s="60"/>
      <c r="Z484" s="91"/>
      <c r="AA484" s="19"/>
      <c r="AB484" s="37"/>
    </row>
    <row r="485" spans="1:28" ht="15.75" hidden="1" customHeight="1" outlineLevel="1">
      <c r="A485" s="76"/>
      <c r="B485" s="511" t="str">
        <f>UHM!$B$1</f>
        <v>University of Houston Medical School (M)</v>
      </c>
      <c r="C485" s="37"/>
      <c r="D485" s="37"/>
      <c r="E485" s="37"/>
      <c r="F485" s="182"/>
      <c r="G485" s="86"/>
      <c r="H485" s="44">
        <f>UHM!$H$44</f>
        <v>109431</v>
      </c>
      <c r="I485" s="345"/>
      <c r="J485" s="86"/>
      <c r="K485" s="44">
        <f>UHM!$K$44</f>
        <v>10566</v>
      </c>
      <c r="L485" s="87"/>
      <c r="N485" s="72">
        <f>UHM!$N$44</f>
        <v>109320</v>
      </c>
      <c r="O485" s="348" t="str">
        <f>UHM!$O$44</f>
        <v/>
      </c>
      <c r="P485" s="338">
        <f>UHM!$P$44</f>
        <v>0</v>
      </c>
      <c r="Q485" s="89"/>
      <c r="R485" s="89"/>
      <c r="S485" s="50"/>
      <c r="T485" s="61"/>
      <c r="U485" s="90"/>
      <c r="V485" s="61"/>
      <c r="W485" s="61"/>
      <c r="X485" s="85"/>
      <c r="Y485" s="60"/>
      <c r="Z485" s="91"/>
      <c r="AA485" s="19"/>
      <c r="AB485" s="37"/>
    </row>
    <row r="486" spans="1:28" ht="15.75" customHeight="1" collapsed="1">
      <c r="A486" s="76"/>
      <c r="C486" s="38"/>
      <c r="D486" s="38"/>
      <c r="F486" s="38"/>
      <c r="G486" s="329"/>
      <c r="H486" s="330">
        <f>SUM(H473:H485)</f>
        <v>497172430</v>
      </c>
      <c r="I486" s="53"/>
      <c r="J486" s="329"/>
      <c r="K486" s="330">
        <f>SUM(K473:K485)</f>
        <v>724599820</v>
      </c>
      <c r="L486" s="329"/>
      <c r="M486" s="331"/>
      <c r="N486" s="332">
        <f>SUM(N473:N485)</f>
        <v>1781269042</v>
      </c>
      <c r="O486" s="333">
        <f>ROUND((N486/P486)*100,1)</f>
        <v>86.1</v>
      </c>
      <c r="P486" s="93">
        <f>SUM(P473:P485)</f>
        <v>2067832103</v>
      </c>
      <c r="Q486" s="92"/>
      <c r="R486" s="92"/>
      <c r="S486" s="92"/>
      <c r="T486" s="94"/>
      <c r="U486" s="95"/>
      <c r="V486" s="96"/>
      <c r="W486" s="92"/>
      <c r="X486" s="92"/>
      <c r="Y486" s="92"/>
      <c r="Z486" s="92" t="str">
        <f>IF(Z472&lt;&gt;0,"Out of Balance","")</f>
        <v/>
      </c>
    </row>
    <row r="487" spans="1:28" ht="15.75" customHeight="1">
      <c r="A487" s="76"/>
      <c r="B487" s="14" t="s">
        <v>42</v>
      </c>
      <c r="C487" s="53"/>
      <c r="D487" s="53"/>
      <c r="E487" s="53"/>
      <c r="F487" s="53"/>
      <c r="G487" s="334"/>
      <c r="H487" s="334"/>
      <c r="I487" s="334"/>
      <c r="J487" s="334"/>
      <c r="K487" s="334"/>
      <c r="L487" s="334"/>
      <c r="O487" s="335"/>
      <c r="Q487" s="92"/>
      <c r="R487" s="92"/>
      <c r="S487" s="92"/>
      <c r="T487" s="94"/>
      <c r="U487" s="95"/>
      <c r="V487" s="96"/>
      <c r="W487" s="92"/>
      <c r="X487" s="92"/>
      <c r="Y487" s="92"/>
      <c r="Z487" s="92"/>
    </row>
    <row r="488" spans="1:28" ht="15.75" hidden="1" customHeight="1" outlineLevel="1">
      <c r="A488" s="76"/>
      <c r="B488" s="173" t="str">
        <f>AUSM!$B$1</f>
        <v>The University of Texas at Austin Medical School (M)</v>
      </c>
      <c r="C488" s="37"/>
      <c r="D488" s="37"/>
      <c r="E488" s="37"/>
      <c r="F488" s="97">
        <f>AUSM!$F$46</f>
        <v>0</v>
      </c>
      <c r="G488" s="97">
        <f>AUSM!$G$46</f>
        <v>0</v>
      </c>
      <c r="H488" s="97">
        <f>AUSM!$H$46</f>
        <v>0</v>
      </c>
      <c r="I488" s="97">
        <f>AUSM!$I$46</f>
        <v>0</v>
      </c>
      <c r="J488" s="97">
        <f>AUSM!$J$46</f>
        <v>0</v>
      </c>
      <c r="K488" s="97">
        <f>AUSM!$K$46</f>
        <v>0</v>
      </c>
      <c r="L488" s="182">
        <f>AUSM!$L$46</f>
        <v>0</v>
      </c>
      <c r="O488" s="349">
        <f>AUSM!$O$46</f>
        <v>538453</v>
      </c>
      <c r="Q488" s="92"/>
      <c r="R488" s="92"/>
      <c r="S488" s="92"/>
      <c r="T488" s="94"/>
      <c r="U488" s="95"/>
      <c r="V488" s="96"/>
      <c r="W488" s="92"/>
      <c r="X488" s="92"/>
      <c r="Y488" s="92"/>
      <c r="Z488" s="92"/>
    </row>
    <row r="489" spans="1:28" ht="15.75" hidden="1" customHeight="1" outlineLevel="1">
      <c r="A489" s="76"/>
      <c r="B489" s="173" t="str">
        <f>HSH!$B$1</f>
        <v>The University of Texas Health Science Center at Houston</v>
      </c>
      <c r="C489" s="37"/>
      <c r="D489" s="37"/>
      <c r="E489" s="37"/>
      <c r="F489" s="97">
        <f>HSH!$F$46</f>
        <v>4317763</v>
      </c>
      <c r="G489" s="97">
        <f>HSH!$G$46</f>
        <v>0</v>
      </c>
      <c r="H489" s="97">
        <f>HSH!$H$46</f>
        <v>0</v>
      </c>
      <c r="I489" s="97">
        <f>HSH!$I$46</f>
        <v>50625</v>
      </c>
      <c r="J489" s="97">
        <f>HSH!$J$46</f>
        <v>0</v>
      </c>
      <c r="K489" s="97">
        <f>HSH!$K$46</f>
        <v>0</v>
      </c>
      <c r="L489" s="182">
        <f>HSH!$L$46</f>
        <v>4368388</v>
      </c>
      <c r="O489" s="349">
        <f>HSH!$O$46</f>
        <v>555707</v>
      </c>
      <c r="Q489" s="92"/>
      <c r="R489" s="92"/>
      <c r="S489" s="92"/>
      <c r="T489" s="94"/>
      <c r="U489" s="95"/>
      <c r="V489" s="96"/>
      <c r="W489" s="92"/>
      <c r="X489" s="92"/>
      <c r="Y489" s="92"/>
      <c r="Z489" s="92"/>
    </row>
    <row r="490" spans="1:28" ht="15.75" hidden="1" customHeight="1" outlineLevel="1">
      <c r="A490" s="76"/>
      <c r="B490" s="173" t="str">
        <f>HSSA!$B$1</f>
        <v>The University of Texas Health Science Center at San Antonio</v>
      </c>
      <c r="C490" s="37"/>
      <c r="D490" s="37"/>
      <c r="E490" s="37"/>
      <c r="F490" s="97">
        <f>HSSA!$F$46</f>
        <v>27117878</v>
      </c>
      <c r="G490" s="97">
        <f>HSSA!$G$46</f>
        <v>4654747</v>
      </c>
      <c r="H490" s="97">
        <f>HSSA!$H$46</f>
        <v>660139</v>
      </c>
      <c r="I490" s="97">
        <f>HSSA!$I$46</f>
        <v>1536493</v>
      </c>
      <c r="J490" s="97">
        <f>HSSA!$J$46</f>
        <v>47255</v>
      </c>
      <c r="K490" s="97">
        <f>HSSA!$K$46</f>
        <v>3715240</v>
      </c>
      <c r="L490" s="182">
        <f>HSSA!$L$46</f>
        <v>37731752</v>
      </c>
      <c r="O490" s="349">
        <f>HSSA!$O$46</f>
        <v>505484</v>
      </c>
      <c r="Q490" s="92"/>
      <c r="R490" s="92"/>
      <c r="S490" s="92"/>
      <c r="T490" s="94"/>
      <c r="U490" s="95"/>
      <c r="V490" s="96"/>
      <c r="W490" s="92"/>
      <c r="X490" s="92"/>
      <c r="Y490" s="92"/>
      <c r="Z490" s="92"/>
    </row>
    <row r="491" spans="1:28" ht="15.75" hidden="1" customHeight="1" outlineLevel="1">
      <c r="A491" s="76"/>
      <c r="B491" s="173" t="str">
        <f>MBG!$B$1</f>
        <v>The University of Texas Medical Branch at Galveston</v>
      </c>
      <c r="C491" s="37"/>
      <c r="D491" s="37"/>
      <c r="E491" s="37"/>
      <c r="F491" s="97">
        <f>MBG!$F$46</f>
        <v>8119668</v>
      </c>
      <c r="G491" s="97">
        <f>MBG!$G$46</f>
        <v>0</v>
      </c>
      <c r="H491" s="97">
        <f>MBG!$H$46</f>
        <v>0</v>
      </c>
      <c r="I491" s="97">
        <f>MBG!$I$46</f>
        <v>91377</v>
      </c>
      <c r="J491" s="97">
        <f>MBG!$J$46</f>
        <v>252153</v>
      </c>
      <c r="K491" s="97">
        <f>MBG!$K$46</f>
        <v>357463</v>
      </c>
      <c r="L491" s="182">
        <f>MBG!$L$46</f>
        <v>8820661</v>
      </c>
      <c r="O491" s="349">
        <f>MBG!$O$46</f>
        <v>592677</v>
      </c>
      <c r="Q491" s="92"/>
      <c r="R491" s="92"/>
      <c r="S491" s="92"/>
      <c r="T491" s="94"/>
      <c r="U491" s="95"/>
      <c r="V491" s="96"/>
      <c r="W491" s="92"/>
      <c r="X491" s="92"/>
      <c r="Y491" s="92"/>
      <c r="Z491" s="92"/>
    </row>
    <row r="492" spans="1:28" ht="15.75" hidden="1" customHeight="1" outlineLevel="1">
      <c r="A492" s="76"/>
      <c r="B492" s="173" t="str">
        <f>MDA!$B$1</f>
        <v>The University of Texas M.D. Anderson Cancer Center</v>
      </c>
      <c r="C492" s="37"/>
      <c r="D492" s="37"/>
      <c r="E492" s="37"/>
      <c r="F492" s="97">
        <f>MDA!$F$46</f>
        <v>0</v>
      </c>
      <c r="G492" s="97">
        <f>MDA!$G$46</f>
        <v>0</v>
      </c>
      <c r="H492" s="97">
        <f>MDA!$H$46</f>
        <v>0</v>
      </c>
      <c r="I492" s="97">
        <f>MDA!$I$46</f>
        <v>0</v>
      </c>
      <c r="J492" s="97">
        <f>MDA!$J$46</f>
        <v>0</v>
      </c>
      <c r="K492" s="97">
        <f>MDA!$K$46</f>
        <v>0</v>
      </c>
      <c r="L492" s="182">
        <f>MDA!$L$46</f>
        <v>0</v>
      </c>
      <c r="O492" s="349">
        <f>MDA!$O$46</f>
        <v>961142</v>
      </c>
      <c r="Q492" s="92"/>
      <c r="R492" s="92"/>
      <c r="S492" s="92"/>
      <c r="T492" s="94"/>
      <c r="U492" s="95"/>
      <c r="V492" s="96"/>
      <c r="W492" s="92"/>
      <c r="X492" s="92"/>
      <c r="Y492" s="92"/>
      <c r="Z492" s="92"/>
    </row>
    <row r="493" spans="1:28" ht="15.75" hidden="1" customHeight="1" outlineLevel="1">
      <c r="A493" s="76"/>
      <c r="B493" s="173" t="str">
        <f>RGVM!$B$1</f>
        <v>The University of Texas Rio Grande Valley Medical School (M)</v>
      </c>
      <c r="C493" s="37"/>
      <c r="D493" s="37"/>
      <c r="E493" s="37"/>
      <c r="F493" s="97">
        <f>RGVM!$F$46</f>
        <v>137936</v>
      </c>
      <c r="G493" s="97">
        <f>RGVM!$G$46</f>
        <v>0</v>
      </c>
      <c r="H493" s="97">
        <f>RGVM!$H$46</f>
        <v>0</v>
      </c>
      <c r="I493" s="97">
        <f>RGVM!$I$46</f>
        <v>0</v>
      </c>
      <c r="J493" s="97">
        <f>RGVM!$J$46</f>
        <v>0</v>
      </c>
      <c r="K493" s="97">
        <f>RGVM!$K$46</f>
        <v>0</v>
      </c>
      <c r="L493" s="182">
        <f>RGVM!$L$46</f>
        <v>137936</v>
      </c>
      <c r="O493" s="349">
        <f>RGVM!$O$46</f>
        <v>481650</v>
      </c>
      <c r="Q493" s="92"/>
      <c r="R493" s="92"/>
      <c r="S493" s="92"/>
      <c r="T493" s="94"/>
      <c r="U493" s="95"/>
      <c r="V493" s="96"/>
      <c r="W493" s="92"/>
      <c r="X493" s="92"/>
      <c r="Y493" s="92"/>
      <c r="Z493" s="92"/>
    </row>
    <row r="494" spans="1:28" ht="15.75" hidden="1" customHeight="1" outlineLevel="1">
      <c r="A494" s="76"/>
      <c r="B494" s="173" t="str">
        <f>SWM!$B$1</f>
        <v>The University of Texas Southwestern Medical Center</v>
      </c>
      <c r="C494" s="37"/>
      <c r="D494" s="37"/>
      <c r="E494" s="37"/>
      <c r="F494" s="97">
        <f>SWM!$F$46</f>
        <v>10340959</v>
      </c>
      <c r="G494" s="97">
        <f>SWM!$G$46</f>
        <v>0</v>
      </c>
      <c r="H494" s="97">
        <f>SWM!$H$46</f>
        <v>200127</v>
      </c>
      <c r="I494" s="97">
        <f>SWM!$I$46</f>
        <v>208630</v>
      </c>
      <c r="J494" s="97">
        <f>SWM!$J$46</f>
        <v>75547</v>
      </c>
      <c r="K494" s="97">
        <f>SWM!$K$46</f>
        <v>2941191</v>
      </c>
      <c r="L494" s="182">
        <f>SWM!$L$46</f>
        <v>13766454</v>
      </c>
      <c r="O494" s="349">
        <f>SWM!$O$46</f>
        <v>1283231</v>
      </c>
      <c r="Q494" s="92"/>
      <c r="R494" s="92"/>
      <c r="S494" s="92"/>
      <c r="T494" s="94"/>
      <c r="U494" s="95"/>
      <c r="V494" s="96"/>
      <c r="W494" s="92"/>
      <c r="X494" s="92"/>
      <c r="Y494" s="92"/>
      <c r="Z494" s="92"/>
    </row>
    <row r="495" spans="1:28" ht="15.75" hidden="1" customHeight="1" outlineLevel="1">
      <c r="A495" s="76"/>
      <c r="B495" s="173" t="str">
        <f>TAMHSC!$B$1</f>
        <v>Texas A&amp;M University System Health Science Center</v>
      </c>
      <c r="C495" s="37"/>
      <c r="D495" s="37"/>
      <c r="E495" s="37"/>
      <c r="F495" s="97">
        <f>TAMHSC!$F$46</f>
        <v>1656970</v>
      </c>
      <c r="G495" s="97">
        <f>TAMHSC!$G$46</f>
        <v>0</v>
      </c>
      <c r="H495" s="97">
        <f>TAMHSC!$H$46</f>
        <v>5334</v>
      </c>
      <c r="I495" s="97">
        <f>TAMHSC!$I$46</f>
        <v>0</v>
      </c>
      <c r="J495" s="97">
        <f>TAMHSC!$J$46</f>
        <v>0</v>
      </c>
      <c r="K495" s="97">
        <f>TAMHSC!$K$46</f>
        <v>337926</v>
      </c>
      <c r="L495" s="182">
        <f>TAMHSC!$L$46</f>
        <v>2000230</v>
      </c>
      <c r="O495" s="349">
        <f>TAMHSC!$O$46</f>
        <v>1553581</v>
      </c>
      <c r="Q495" s="92"/>
      <c r="R495" s="92"/>
      <c r="S495" s="92"/>
      <c r="T495" s="94"/>
      <c r="U495" s="95"/>
      <c r="V495" s="96"/>
      <c r="W495" s="92"/>
      <c r="X495" s="92"/>
      <c r="Y495" s="92"/>
      <c r="Z495" s="92"/>
    </row>
    <row r="496" spans="1:28" ht="15.75" hidden="1" customHeight="1" outlineLevel="1">
      <c r="A496" s="76"/>
      <c r="B496" s="173" t="str">
        <f>THC!$B$1</f>
        <v>The University of Texas Health Science Center at Tyler</v>
      </c>
      <c r="C496" s="37"/>
      <c r="D496" s="37"/>
      <c r="E496" s="37"/>
      <c r="F496" s="97">
        <f>THC!$F$46</f>
        <v>0</v>
      </c>
      <c r="G496" s="97">
        <f>THC!$G$46</f>
        <v>0</v>
      </c>
      <c r="H496" s="97">
        <f>THC!$H$46</f>
        <v>0</v>
      </c>
      <c r="I496" s="97">
        <f>THC!$I$46</f>
        <v>0</v>
      </c>
      <c r="J496" s="97">
        <f>THC!$J$46</f>
        <v>0</v>
      </c>
      <c r="K496" s="97">
        <f>THC!$K$46</f>
        <v>0</v>
      </c>
      <c r="L496" s="182">
        <f>THC!$L$46</f>
        <v>0</v>
      </c>
      <c r="O496" s="507"/>
      <c r="Q496" s="92"/>
      <c r="R496" s="92"/>
      <c r="S496" s="92"/>
      <c r="T496" s="94"/>
      <c r="U496" s="95"/>
      <c r="V496" s="96"/>
      <c r="W496" s="92"/>
      <c r="X496" s="92"/>
      <c r="Y496" s="92"/>
      <c r="Z496" s="92"/>
    </row>
    <row r="497" spans="1:28" ht="15.75" hidden="1" customHeight="1" outlineLevel="1">
      <c r="A497" s="76"/>
      <c r="B497" s="173" t="str">
        <f>TTUHSC!$B$1</f>
        <v>Texas Tech University Health Sciences Center</v>
      </c>
      <c r="C497" s="37"/>
      <c r="D497" s="37"/>
      <c r="E497" s="37"/>
      <c r="F497" s="97">
        <f>TTUHSC!$F$46</f>
        <v>2526786</v>
      </c>
      <c r="G497" s="97">
        <f>TTUHSC!$G$46</f>
        <v>3015368</v>
      </c>
      <c r="H497" s="97">
        <f>TTUHSC!$H$46</f>
        <v>141180</v>
      </c>
      <c r="I497" s="97">
        <f>TTUHSC!$I$46</f>
        <v>1799763</v>
      </c>
      <c r="J497" s="97">
        <f>TTUHSC!$J$46</f>
        <v>-296</v>
      </c>
      <c r="K497" s="97">
        <f>TTUHSC!$K$46</f>
        <v>575966</v>
      </c>
      <c r="L497" s="182">
        <f>TTUHSC!$L$46</f>
        <v>8058767</v>
      </c>
      <c r="O497" s="349">
        <f>TTUHSC!$O$46</f>
        <v>123553</v>
      </c>
      <c r="Q497" s="92"/>
      <c r="R497" s="92"/>
      <c r="S497" s="92"/>
      <c r="T497" s="94"/>
      <c r="U497" s="95"/>
      <c r="V497" s="96"/>
      <c r="W497" s="92"/>
      <c r="X497" s="92"/>
      <c r="Y497" s="92"/>
      <c r="Z497" s="92"/>
    </row>
    <row r="498" spans="1:28" ht="15.75" hidden="1" customHeight="1" outlineLevel="1">
      <c r="A498" s="76"/>
      <c r="B498" s="173" t="str">
        <f>TTUHSCEP!$B$1</f>
        <v>Texas Tech University Health Sciences Center at El Paso</v>
      </c>
      <c r="C498" s="37"/>
      <c r="D498" s="37"/>
      <c r="E498" s="37"/>
      <c r="F498" s="97">
        <f>TTUHSCEP!$F$46</f>
        <v>0</v>
      </c>
      <c r="G498" s="97">
        <f>TTUHSCEP!$G$46</f>
        <v>14081</v>
      </c>
      <c r="H498" s="97">
        <f>TTUHSCEP!$H$46</f>
        <v>0</v>
      </c>
      <c r="I498" s="97">
        <f>TTUHSCEP!$I$46</f>
        <v>17109</v>
      </c>
      <c r="J498" s="97">
        <f>TTUHSCEP!$J$46</f>
        <v>0</v>
      </c>
      <c r="K498" s="97">
        <f>TTUHSCEP!$K$46</f>
        <v>9998</v>
      </c>
      <c r="L498" s="182">
        <f>TTUHSCEP!$L$46</f>
        <v>41188</v>
      </c>
      <c r="O498" s="349">
        <f>TTUHSCEP!$O$46</f>
        <v>108461</v>
      </c>
      <c r="Q498" s="92"/>
      <c r="R498" s="92"/>
      <c r="S498" s="92"/>
      <c r="T498" s="94"/>
      <c r="U498" s="95"/>
      <c r="V498" s="96"/>
      <c r="W498" s="92"/>
      <c r="X498" s="92"/>
      <c r="Y498" s="92"/>
      <c r="Z498" s="92"/>
    </row>
    <row r="499" spans="1:28" ht="15.75" hidden="1" customHeight="1" outlineLevel="1">
      <c r="A499" s="76"/>
      <c r="B499" s="173" t="str">
        <f>UNTHSC1!$B$1</f>
        <v>University of North Texas Health Science Center at Fort Worth (Less PM)</v>
      </c>
      <c r="C499" s="37"/>
      <c r="D499" s="37"/>
      <c r="E499" s="37"/>
      <c r="F499" s="97">
        <f>UNTHSC1!$F$46</f>
        <v>9114219</v>
      </c>
      <c r="G499" s="97">
        <f>UNTHSC1!$G$46</f>
        <v>9681</v>
      </c>
      <c r="H499" s="97">
        <f>UNTHSC1!$H$46</f>
        <v>401557</v>
      </c>
      <c r="I499" s="97">
        <f>UNTHSC1!$I$46</f>
        <v>27585</v>
      </c>
      <c r="J499" s="97">
        <f>UNTHSC1!$J$46</f>
        <v>166345</v>
      </c>
      <c r="K499" s="97">
        <f>UNTHSC1!$K$46</f>
        <v>135649</v>
      </c>
      <c r="L499" s="182">
        <f>UNTHSC1!$L$46</f>
        <v>9855036</v>
      </c>
      <c r="O499" s="349">
        <f>UNTHSC1!$O$46</f>
        <v>475544</v>
      </c>
      <c r="Q499" s="92"/>
      <c r="R499" s="92"/>
      <c r="S499" s="92"/>
      <c r="T499" s="94"/>
      <c r="U499" s="95"/>
      <c r="V499" s="96"/>
      <c r="W499" s="92"/>
      <c r="X499" s="92"/>
      <c r="Y499" s="92"/>
      <c r="Z499" s="92"/>
    </row>
    <row r="500" spans="1:28" ht="15.75" hidden="1" customHeight="1" outlineLevel="1">
      <c r="A500" s="76"/>
      <c r="B500" s="511" t="str">
        <f>UHM!$B$1</f>
        <v>University of Houston Medical School (M)</v>
      </c>
      <c r="C500" s="37"/>
      <c r="D500" s="37"/>
      <c r="E500" s="37"/>
      <c r="F500" s="97">
        <f>UHM!$F$46</f>
        <v>84004</v>
      </c>
      <c r="G500" s="97">
        <f>UHM!$G$46</f>
        <v>0</v>
      </c>
      <c r="H500" s="97">
        <f>UHM!$H$46</f>
        <v>0</v>
      </c>
      <c r="I500" s="97">
        <f>UHM!$I$46</f>
        <v>0</v>
      </c>
      <c r="J500" s="97">
        <f>UHM!$J$46</f>
        <v>0</v>
      </c>
      <c r="K500" s="97">
        <f>UHM!$K$46</f>
        <v>0</v>
      </c>
      <c r="L500" s="182">
        <f>UHM!$L$46</f>
        <v>84004</v>
      </c>
      <c r="O500" s="349" t="str">
        <f>UHM!$O$46</f>
        <v/>
      </c>
      <c r="Q500" s="92"/>
      <c r="R500" s="92"/>
      <c r="S500" s="92"/>
      <c r="T500" s="94"/>
      <c r="U500" s="95"/>
      <c r="V500" s="96"/>
      <c r="W500" s="92"/>
      <c r="X500" s="92"/>
      <c r="Y500" s="92"/>
      <c r="Z500" s="92"/>
    </row>
    <row r="501" spans="1:28" ht="15.75" customHeight="1" collapsed="1">
      <c r="A501" s="355" t="s">
        <v>600</v>
      </c>
      <c r="B501" s="55" t="s">
        <v>356</v>
      </c>
      <c r="C501" s="21"/>
      <c r="D501" s="21"/>
      <c r="F501" s="64">
        <f t="shared" ref="F501:L501" si="25">SUM(F488:F500)</f>
        <v>63416183</v>
      </c>
      <c r="G501" s="64">
        <f t="shared" si="25"/>
        <v>7693877</v>
      </c>
      <c r="H501" s="64">
        <f t="shared" si="25"/>
        <v>1408337</v>
      </c>
      <c r="I501" s="64">
        <f t="shared" si="25"/>
        <v>3731582</v>
      </c>
      <c r="J501" s="64">
        <f t="shared" si="25"/>
        <v>541004</v>
      </c>
      <c r="K501" s="64">
        <f t="shared" si="25"/>
        <v>8073433</v>
      </c>
      <c r="L501" s="57">
        <f t="shared" si="25"/>
        <v>84864416</v>
      </c>
      <c r="N501" s="9"/>
      <c r="O501" s="339">
        <f>ROUND(N486/O529,0)</f>
        <v>812049</v>
      </c>
      <c r="Q501" s="93"/>
      <c r="R501" s="93"/>
      <c r="S501" s="93"/>
      <c r="T501" s="94"/>
      <c r="U501" s="95"/>
      <c r="V501" s="99"/>
      <c r="W501" s="93"/>
      <c r="X501" s="101"/>
      <c r="Y501" s="92"/>
      <c r="Z501" s="100"/>
      <c r="AB501" s="24">
        <f>SUM(C501:L501)</f>
        <v>169728832</v>
      </c>
    </row>
    <row r="502" spans="1:28" ht="15.75" hidden="1" customHeight="1" outlineLevel="1">
      <c r="A502" s="76"/>
      <c r="B502" s="55" t="str">
        <f>AUSM!$B$1</f>
        <v>The University of Texas at Austin Medical School (M)</v>
      </c>
      <c r="C502" s="21"/>
      <c r="D502" s="21"/>
      <c r="F502" s="64">
        <f>AUSM!$F$47</f>
        <v>878188</v>
      </c>
      <c r="G502" s="64">
        <f>AUSM!$G$47</f>
        <v>0</v>
      </c>
      <c r="H502" s="64">
        <f>AUSM!$H$47</f>
        <v>1309653</v>
      </c>
      <c r="I502" s="64">
        <f>AUSM!$I$47</f>
        <v>0</v>
      </c>
      <c r="J502" s="64">
        <f>AUSM!$J$47</f>
        <v>0</v>
      </c>
      <c r="K502" s="64">
        <f>AUSM!$K$47</f>
        <v>0</v>
      </c>
      <c r="L502" s="65">
        <f>AUSM!$L$47</f>
        <v>2187841</v>
      </c>
      <c r="N502" s="9"/>
      <c r="O502" s="346"/>
      <c r="Q502" s="93"/>
      <c r="R502" s="93"/>
      <c r="S502" s="93"/>
      <c r="T502" s="94"/>
      <c r="U502" s="95"/>
      <c r="V502" s="99"/>
      <c r="W502" s="93"/>
      <c r="X502" s="101"/>
      <c r="Y502" s="92"/>
      <c r="Z502" s="100"/>
      <c r="AB502" s="24"/>
    </row>
    <row r="503" spans="1:28" ht="15.75" hidden="1" customHeight="1" outlineLevel="1">
      <c r="A503" s="76"/>
      <c r="B503" s="55" t="str">
        <f>HSH!$B$1</f>
        <v>The University of Texas Health Science Center at Houston</v>
      </c>
      <c r="C503" s="21"/>
      <c r="D503" s="21"/>
      <c r="F503" s="64">
        <f>HSH!$F$47</f>
        <v>7552363</v>
      </c>
      <c r="G503" s="64">
        <f>HSH!$G$47</f>
        <v>0</v>
      </c>
      <c r="H503" s="64">
        <f>HSH!$H$47</f>
        <v>9545517</v>
      </c>
      <c r="I503" s="64">
        <f>HSH!$I$47</f>
        <v>0</v>
      </c>
      <c r="J503" s="64">
        <f>HSH!$J$47</f>
        <v>258880</v>
      </c>
      <c r="K503" s="64">
        <f>HSH!$K$47</f>
        <v>672398</v>
      </c>
      <c r="L503" s="65">
        <f>HSH!$L$47</f>
        <v>18029158</v>
      </c>
      <c r="N503" s="9"/>
      <c r="O503" s="346"/>
      <c r="Q503" s="93"/>
      <c r="R503" s="93"/>
      <c r="S503" s="93"/>
      <c r="T503" s="94"/>
      <c r="U503" s="95"/>
      <c r="V503" s="99"/>
      <c r="W503" s="93"/>
      <c r="X503" s="101"/>
      <c r="Y503" s="92"/>
      <c r="Z503" s="100"/>
      <c r="AB503" s="24"/>
    </row>
    <row r="504" spans="1:28" ht="15.75" hidden="1" customHeight="1" outlineLevel="1">
      <c r="A504" s="76"/>
      <c r="B504" s="55" t="str">
        <f>HSSA!$B$1</f>
        <v>The University of Texas Health Science Center at San Antonio</v>
      </c>
      <c r="C504" s="21"/>
      <c r="D504" s="21"/>
      <c r="F504" s="64">
        <f>HSSA!$F$47</f>
        <v>23510367</v>
      </c>
      <c r="G504" s="64">
        <f>HSSA!$G$47</f>
        <v>401616</v>
      </c>
      <c r="H504" s="64">
        <f>HSSA!$H$47</f>
        <v>6571185</v>
      </c>
      <c r="I504" s="64">
        <f>HSSA!$I$47</f>
        <v>7516782</v>
      </c>
      <c r="J504" s="64">
        <f>HSSA!$J$47</f>
        <v>3813326</v>
      </c>
      <c r="K504" s="64">
        <f>HSSA!$K$47</f>
        <v>9536331</v>
      </c>
      <c r="L504" s="65">
        <f>HSSA!$L$47</f>
        <v>51349607</v>
      </c>
      <c r="N504" s="9"/>
      <c r="O504" s="346"/>
      <c r="Q504" s="93"/>
      <c r="R504" s="93"/>
      <c r="S504" s="93"/>
      <c r="T504" s="94"/>
      <c r="U504" s="95"/>
      <c r="V504" s="99"/>
      <c r="W504" s="93"/>
      <c r="X504" s="101"/>
      <c r="Y504" s="92"/>
      <c r="Z504" s="100"/>
      <c r="AB504" s="24"/>
    </row>
    <row r="505" spans="1:28" ht="15.75" hidden="1" customHeight="1" outlineLevel="1">
      <c r="A505" s="76"/>
      <c r="B505" s="55" t="str">
        <f>MBG!$B$1</f>
        <v>The University of Texas Medical Branch at Galveston</v>
      </c>
      <c r="C505" s="21"/>
      <c r="D505" s="21"/>
      <c r="F505" s="64">
        <f>MBG!$F$47</f>
        <v>2413994</v>
      </c>
      <c r="G505" s="64">
        <f>MBG!$G$47</f>
        <v>0</v>
      </c>
      <c r="H505" s="64">
        <f>MBG!$H$47</f>
        <v>4951055</v>
      </c>
      <c r="I505" s="64">
        <f>MBG!$I$47</f>
        <v>0</v>
      </c>
      <c r="J505" s="64">
        <f>MBG!$J$47</f>
        <v>15365</v>
      </c>
      <c r="K505" s="64">
        <f>MBG!$K$47</f>
        <v>-134758</v>
      </c>
      <c r="L505" s="65">
        <f>MBG!$L$47</f>
        <v>7245656</v>
      </c>
      <c r="N505" s="9"/>
      <c r="O505" s="346"/>
      <c r="Q505" s="93"/>
      <c r="R505" s="93"/>
      <c r="S505" s="93"/>
      <c r="T505" s="94"/>
      <c r="U505" s="95"/>
      <c r="V505" s="99"/>
      <c r="W505" s="93"/>
      <c r="X505" s="101"/>
      <c r="Y505" s="92"/>
      <c r="Z505" s="100"/>
      <c r="AB505" s="24"/>
    </row>
    <row r="506" spans="1:28" ht="15.75" hidden="1" customHeight="1" outlineLevel="1">
      <c r="A506" s="76"/>
      <c r="B506" s="55" t="str">
        <f>MDA!$B$1</f>
        <v>The University of Texas M.D. Anderson Cancer Center</v>
      </c>
      <c r="C506" s="21"/>
      <c r="D506" s="21"/>
      <c r="F506" s="64">
        <f>MDA!$F$47</f>
        <v>186013967</v>
      </c>
      <c r="G506" s="64">
        <f>MDA!$G$47</f>
        <v>247741082</v>
      </c>
      <c r="H506" s="64">
        <f>MDA!$H$47</f>
        <v>43877532</v>
      </c>
      <c r="I506" s="64">
        <f>MDA!$I$47</f>
        <v>126284991</v>
      </c>
      <c r="J506" s="64">
        <f>MDA!$J$47</f>
        <v>193960475</v>
      </c>
      <c r="K506" s="64">
        <f>MDA!$K$47</f>
        <v>168374720</v>
      </c>
      <c r="L506" s="65">
        <f>MDA!$L$47</f>
        <v>966252767</v>
      </c>
      <c r="N506" s="9"/>
      <c r="O506" s="346"/>
      <c r="Q506" s="93"/>
      <c r="R506" s="93"/>
      <c r="S506" s="93"/>
      <c r="T506" s="94"/>
      <c r="U506" s="95"/>
      <c r="V506" s="99"/>
      <c r="W506" s="93"/>
      <c r="X506" s="101"/>
      <c r="Y506" s="92"/>
      <c r="Z506" s="100"/>
      <c r="AB506" s="24"/>
    </row>
    <row r="507" spans="1:28" ht="15.75" hidden="1" customHeight="1" outlineLevel="1">
      <c r="A507" s="76"/>
      <c r="B507" s="55" t="str">
        <f>RGVM!$B$1</f>
        <v>The University of Texas Rio Grande Valley Medical School (M)</v>
      </c>
      <c r="C507" s="21"/>
      <c r="D507" s="21"/>
      <c r="F507" s="64">
        <f>RGVM!$F$47</f>
        <v>-194</v>
      </c>
      <c r="G507" s="64">
        <f>RGVM!$G$47</f>
        <v>0</v>
      </c>
      <c r="H507" s="64">
        <f>RGVM!$H$47</f>
        <v>0</v>
      </c>
      <c r="I507" s="64">
        <f>RGVM!$I$47</f>
        <v>0</v>
      </c>
      <c r="J507" s="64">
        <f>RGVM!$J$47</f>
        <v>0</v>
      </c>
      <c r="K507" s="64">
        <f>RGVM!$K$47</f>
        <v>0</v>
      </c>
      <c r="L507" s="65">
        <f>RGVM!$L$47</f>
        <v>-194</v>
      </c>
      <c r="N507" s="9"/>
      <c r="O507" s="346"/>
      <c r="Q507" s="93"/>
      <c r="R507" s="93"/>
      <c r="S507" s="93"/>
      <c r="T507" s="94"/>
      <c r="U507" s="95"/>
      <c r="V507" s="99"/>
      <c r="W507" s="93"/>
      <c r="X507" s="101"/>
      <c r="Y507" s="92"/>
      <c r="Z507" s="100"/>
      <c r="AB507" s="24"/>
    </row>
    <row r="508" spans="1:28" ht="15.75" hidden="1" customHeight="1" outlineLevel="1">
      <c r="A508" s="76"/>
      <c r="B508" s="55" t="str">
        <f>SWM!$B$1</f>
        <v>The University of Texas Southwestern Medical Center</v>
      </c>
      <c r="C508" s="21"/>
      <c r="D508" s="21"/>
      <c r="F508" s="64">
        <f>SWM!$F$47</f>
        <v>50412567</v>
      </c>
      <c r="G508" s="64">
        <f>SWM!$G$47</f>
        <v>94407</v>
      </c>
      <c r="H508" s="64">
        <f>SWM!$H$47</f>
        <v>39857805</v>
      </c>
      <c r="I508" s="64">
        <f>SWM!$I$47</f>
        <v>759308</v>
      </c>
      <c r="J508" s="64">
        <f>SWM!$J$47</f>
        <v>13216799</v>
      </c>
      <c r="K508" s="64">
        <f>SWM!$K$47</f>
        <v>11147836</v>
      </c>
      <c r="L508" s="65">
        <f>SWM!$L$47</f>
        <v>115488722</v>
      </c>
      <c r="N508" s="9"/>
      <c r="O508" s="346"/>
      <c r="Q508" s="93"/>
      <c r="R508" s="93"/>
      <c r="S508" s="93"/>
      <c r="T508" s="94"/>
      <c r="U508" s="95"/>
      <c r="V508" s="99"/>
      <c r="W508" s="93"/>
      <c r="X508" s="101"/>
      <c r="Y508" s="92"/>
      <c r="Z508" s="100"/>
      <c r="AB508" s="24"/>
    </row>
    <row r="509" spans="1:28" ht="15.75" hidden="1" customHeight="1" outlineLevel="1">
      <c r="A509" s="76"/>
      <c r="B509" s="55" t="str">
        <f>TAMHSC!$B$1</f>
        <v>Texas A&amp;M University System Health Science Center</v>
      </c>
      <c r="C509" s="21"/>
      <c r="D509" s="21"/>
      <c r="F509" s="64">
        <f>TAMHSC!$F$47</f>
        <v>2861065</v>
      </c>
      <c r="G509" s="64">
        <f>TAMHSC!$G$47</f>
        <v>30911</v>
      </c>
      <c r="H509" s="64">
        <f>TAMHSC!$H$47</f>
        <v>1688520</v>
      </c>
      <c r="I509" s="64">
        <f>TAMHSC!$I$47</f>
        <v>0</v>
      </c>
      <c r="J509" s="64">
        <f>TAMHSC!$J$47</f>
        <v>40059</v>
      </c>
      <c r="K509" s="64">
        <f>TAMHSC!$K$47</f>
        <v>627917</v>
      </c>
      <c r="L509" s="65">
        <f>TAMHSC!$L$47</f>
        <v>5248472</v>
      </c>
      <c r="N509" s="9"/>
      <c r="O509" s="346"/>
      <c r="Q509" s="93"/>
      <c r="R509" s="93"/>
      <c r="S509" s="93"/>
      <c r="T509" s="94"/>
      <c r="U509" s="95"/>
      <c r="V509" s="99"/>
      <c r="W509" s="93"/>
      <c r="X509" s="101"/>
      <c r="Y509" s="92"/>
      <c r="Z509" s="100"/>
      <c r="AB509" s="24"/>
    </row>
    <row r="510" spans="1:28" ht="15.75" hidden="1" customHeight="1" outlineLevel="1">
      <c r="A510" s="76"/>
      <c r="B510" s="55" t="str">
        <f>THC!$B$1</f>
        <v>The University of Texas Health Science Center at Tyler</v>
      </c>
      <c r="C510" s="21"/>
      <c r="D510" s="21"/>
      <c r="F510" s="64">
        <f>THC!$F$47</f>
        <v>0</v>
      </c>
      <c r="G510" s="64">
        <f>THC!$G$47</f>
        <v>0</v>
      </c>
      <c r="H510" s="64">
        <f>THC!$H$47</f>
        <v>0</v>
      </c>
      <c r="I510" s="64">
        <f>THC!$I$47</f>
        <v>0</v>
      </c>
      <c r="J510" s="64">
        <f>THC!$J$47</f>
        <v>0</v>
      </c>
      <c r="K510" s="64">
        <f>THC!$K$47</f>
        <v>0</v>
      </c>
      <c r="L510" s="65">
        <f>THC!$L$47</f>
        <v>0</v>
      </c>
      <c r="N510" s="9"/>
      <c r="O510" s="346"/>
      <c r="Q510" s="93"/>
      <c r="R510" s="93"/>
      <c r="S510" s="93"/>
      <c r="T510" s="94"/>
      <c r="U510" s="95"/>
      <c r="V510" s="99"/>
      <c r="W510" s="93"/>
      <c r="X510" s="101"/>
      <c r="Y510" s="92"/>
      <c r="Z510" s="100"/>
      <c r="AB510" s="24"/>
    </row>
    <row r="511" spans="1:28" ht="15.75" hidden="1" customHeight="1" outlineLevel="1">
      <c r="A511" s="76"/>
      <c r="B511" s="55" t="str">
        <f>TTUHSC!$B$1</f>
        <v>Texas Tech University Health Sciences Center</v>
      </c>
      <c r="C511" s="21"/>
      <c r="D511" s="21"/>
      <c r="F511" s="64">
        <f>TTUHSC!$F$47</f>
        <v>3242351</v>
      </c>
      <c r="G511" s="64">
        <f>TTUHSC!$G$47</f>
        <v>7777252</v>
      </c>
      <c r="H511" s="64">
        <f>TTUHSC!$H$47</f>
        <v>3173233</v>
      </c>
      <c r="I511" s="64">
        <f>TTUHSC!$I$47</f>
        <v>2824532</v>
      </c>
      <c r="J511" s="64">
        <f>TTUHSC!$J$47</f>
        <v>31170</v>
      </c>
      <c r="K511" s="64">
        <f>TTUHSC!$K$47</f>
        <v>1024128</v>
      </c>
      <c r="L511" s="65">
        <f>TTUHSC!$L$47</f>
        <v>18072666</v>
      </c>
      <c r="N511" s="9"/>
      <c r="O511" s="346"/>
      <c r="Q511" s="93"/>
      <c r="R511" s="93"/>
      <c r="S511" s="93"/>
      <c r="T511" s="94"/>
      <c r="U511" s="95"/>
      <c r="V511" s="99"/>
      <c r="W511" s="93"/>
      <c r="X511" s="101"/>
      <c r="Y511" s="92"/>
      <c r="Z511" s="100"/>
      <c r="AB511" s="24"/>
    </row>
    <row r="512" spans="1:28" ht="15.75" hidden="1" customHeight="1" outlineLevel="1">
      <c r="A512" s="76"/>
      <c r="B512" s="55" t="str">
        <f>TTUHSCEP!$B$1</f>
        <v>Texas Tech University Health Sciences Center at El Paso</v>
      </c>
      <c r="C512" s="21"/>
      <c r="D512" s="21"/>
      <c r="F512" s="64">
        <f>TTUHSCEP!$F$47</f>
        <v>648919</v>
      </c>
      <c r="G512" s="64">
        <f>TTUHSCEP!$G$47</f>
        <v>562384</v>
      </c>
      <c r="H512" s="64">
        <f>TTUHSCEP!$H$47</f>
        <v>2699458</v>
      </c>
      <c r="I512" s="64">
        <f>TTUHSCEP!$I$47</f>
        <v>37176</v>
      </c>
      <c r="J512" s="64">
        <f>TTUHSCEP!$J$47</f>
        <v>2454</v>
      </c>
      <c r="K512" s="64">
        <f>TTUHSCEP!$K$47</f>
        <v>85355</v>
      </c>
      <c r="L512" s="65">
        <f>TTUHSCEP!$L$47</f>
        <v>4035746</v>
      </c>
      <c r="N512" s="9"/>
      <c r="O512" s="346"/>
      <c r="Q512" s="93"/>
      <c r="R512" s="93"/>
      <c r="S512" s="93"/>
      <c r="T512" s="94"/>
      <c r="U512" s="95"/>
      <c r="V512" s="99"/>
      <c r="W512" s="93"/>
      <c r="X512" s="101"/>
      <c r="Y512" s="92"/>
      <c r="Z512" s="100"/>
      <c r="AB512" s="24"/>
    </row>
    <row r="513" spans="1:28" ht="15.75" hidden="1" customHeight="1" outlineLevel="1">
      <c r="A513" s="76"/>
      <c r="B513" s="55" t="str">
        <f>UNTHSC1!$B$1</f>
        <v>University of North Texas Health Science Center at Fort Worth (Less PM)</v>
      </c>
      <c r="C513" s="21"/>
      <c r="D513" s="21"/>
      <c r="F513" s="64">
        <f>UNTHSC1!$F$47</f>
        <v>1775410</v>
      </c>
      <c r="G513" s="64">
        <f>UNTHSC1!$G$47</f>
        <v>10218</v>
      </c>
      <c r="H513" s="64">
        <f>UNTHSC1!$H$47</f>
        <v>0</v>
      </c>
      <c r="I513" s="64">
        <f>UNTHSC1!$I$47</f>
        <v>49817</v>
      </c>
      <c r="J513" s="64">
        <f>UNTHSC1!$J$47</f>
        <v>555075</v>
      </c>
      <c r="K513" s="64">
        <f>UNTHSC1!$K$47</f>
        <v>3069</v>
      </c>
      <c r="L513" s="65">
        <f>UNTHSC1!$L$47</f>
        <v>2393589</v>
      </c>
      <c r="N513" s="9"/>
      <c r="O513" s="346"/>
      <c r="Q513" s="93"/>
      <c r="R513" s="93"/>
      <c r="S513" s="93"/>
      <c r="T513" s="94"/>
      <c r="U513" s="95"/>
      <c r="V513" s="99"/>
      <c r="W513" s="93"/>
      <c r="X513" s="101"/>
      <c r="Y513" s="92"/>
      <c r="Z513" s="100"/>
      <c r="AB513" s="24"/>
    </row>
    <row r="514" spans="1:28" ht="15.75" hidden="1" customHeight="1" outlineLevel="1">
      <c r="A514" s="76"/>
      <c r="B514" s="612" t="str">
        <f>UHM!$B$1</f>
        <v>University of Houston Medical School (M)</v>
      </c>
      <c r="C514" s="21"/>
      <c r="D514" s="21"/>
      <c r="F514" s="64">
        <f>UHM!$F$47</f>
        <v>0</v>
      </c>
      <c r="G514" s="64">
        <f>UHM!$G$47</f>
        <v>0</v>
      </c>
      <c r="H514" s="64">
        <f>UHM!$H$47</f>
        <v>0</v>
      </c>
      <c r="I514" s="64">
        <f>UHM!$I$47</f>
        <v>0</v>
      </c>
      <c r="J514" s="64">
        <f>UHM!$J$47</f>
        <v>0</v>
      </c>
      <c r="K514" s="64">
        <f>UHM!$K$47</f>
        <v>0</v>
      </c>
      <c r="L514" s="65">
        <f>UHM!$L$47</f>
        <v>0</v>
      </c>
      <c r="N514" s="9"/>
      <c r="O514" s="346"/>
      <c r="Q514" s="93"/>
      <c r="R514" s="93"/>
      <c r="S514" s="93"/>
      <c r="T514" s="94"/>
      <c r="U514" s="95"/>
      <c r="V514" s="99"/>
      <c r="W514" s="93"/>
      <c r="X514" s="101"/>
      <c r="Y514" s="92"/>
      <c r="Z514" s="100"/>
      <c r="AB514" s="24"/>
    </row>
    <row r="515" spans="1:28" ht="15.75" customHeight="1" collapsed="1">
      <c r="A515" s="355" t="s">
        <v>600</v>
      </c>
      <c r="B515" s="55" t="s">
        <v>43</v>
      </c>
      <c r="C515" s="21"/>
      <c r="D515" s="21"/>
      <c r="F515" s="64">
        <f t="shared" ref="F515:L515" si="26">SUM(F502:F514)</f>
        <v>279308997</v>
      </c>
      <c r="G515" s="64">
        <f t="shared" si="26"/>
        <v>256617870</v>
      </c>
      <c r="H515" s="64">
        <f t="shared" si="26"/>
        <v>113673958</v>
      </c>
      <c r="I515" s="64">
        <f t="shared" si="26"/>
        <v>137472606</v>
      </c>
      <c r="J515" s="64">
        <f t="shared" si="26"/>
        <v>211893603</v>
      </c>
      <c r="K515" s="64">
        <f t="shared" si="26"/>
        <v>191336996</v>
      </c>
      <c r="L515" s="65">
        <f t="shared" si="26"/>
        <v>1190304030</v>
      </c>
      <c r="N515" s="97"/>
      <c r="O515" s="340" t="s">
        <v>454</v>
      </c>
      <c r="P515" s="98"/>
      <c r="Q515" s="93"/>
      <c r="R515" s="93"/>
      <c r="S515" s="93"/>
      <c r="T515" s="94"/>
      <c r="U515" s="95"/>
      <c r="V515" s="99"/>
      <c r="W515" s="93"/>
      <c r="X515" s="101"/>
      <c r="Y515" s="92"/>
      <c r="Z515" s="100"/>
      <c r="AB515" s="24"/>
    </row>
    <row r="516" spans="1:28" ht="15.75" hidden="1" customHeight="1" outlineLevel="1">
      <c r="A516" s="76"/>
      <c r="B516" s="55" t="str">
        <f>AUSM!$B$1</f>
        <v>The University of Texas at Austin Medical School (M)</v>
      </c>
      <c r="C516" s="21"/>
      <c r="D516" s="21"/>
      <c r="F516" s="64">
        <f>AUSM!$F$48</f>
        <v>0</v>
      </c>
      <c r="G516" s="64">
        <f>AUSM!$G$48</f>
        <v>0</v>
      </c>
      <c r="H516" s="64">
        <f>AUSM!$H$48</f>
        <v>0</v>
      </c>
      <c r="I516" s="64">
        <f>AUSM!$I$48</f>
        <v>0</v>
      </c>
      <c r="J516" s="64">
        <f>AUSM!$J$48</f>
        <v>0</v>
      </c>
      <c r="K516" s="64">
        <f>AUSM!$K$48</f>
        <v>0</v>
      </c>
      <c r="L516" s="65">
        <f>AUSM!$L$48</f>
        <v>0</v>
      </c>
      <c r="N516" s="97"/>
      <c r="O516" s="510">
        <f>AUSM!$O$48</f>
        <v>35.22</v>
      </c>
      <c r="P516" s="98"/>
      <c r="Q516" s="93"/>
      <c r="R516" s="93"/>
      <c r="S516" s="93"/>
      <c r="T516" s="94"/>
      <c r="U516" s="95"/>
      <c r="V516" s="99"/>
      <c r="W516" s="93"/>
      <c r="X516" s="101"/>
      <c r="Y516" s="92"/>
      <c r="Z516" s="100"/>
      <c r="AB516" s="24"/>
    </row>
    <row r="517" spans="1:28" ht="15.75" hidden="1" customHeight="1" outlineLevel="1">
      <c r="A517" s="76"/>
      <c r="B517" s="55" t="str">
        <f>HSH!$B$1</f>
        <v>The University of Texas Health Science Center at Houston</v>
      </c>
      <c r="C517" s="21"/>
      <c r="D517" s="21"/>
      <c r="F517" s="64">
        <f>HSH!$F$48</f>
        <v>3550699</v>
      </c>
      <c r="G517" s="64">
        <f>HSH!$G$48</f>
        <v>91343</v>
      </c>
      <c r="H517" s="64">
        <f>HSH!$H$48</f>
        <v>0</v>
      </c>
      <c r="I517" s="64">
        <f>HSH!$I$48</f>
        <v>532568</v>
      </c>
      <c r="J517" s="64">
        <f>HSH!$J$48</f>
        <v>270736</v>
      </c>
      <c r="K517" s="64">
        <f>HSH!$K$48</f>
        <v>824839</v>
      </c>
      <c r="L517" s="65">
        <f>HSH!$L$48</f>
        <v>5270185</v>
      </c>
      <c r="N517" s="97"/>
      <c r="O517" s="510">
        <f>HSH!$O$48</f>
        <v>337.85</v>
      </c>
      <c r="P517" s="98"/>
      <c r="Q517" s="93"/>
      <c r="R517" s="93"/>
      <c r="S517" s="93"/>
      <c r="T517" s="94"/>
      <c r="U517" s="95"/>
      <c r="V517" s="99"/>
      <c r="W517" s="93"/>
      <c r="X517" s="101"/>
      <c r="Y517" s="92"/>
      <c r="Z517" s="100"/>
      <c r="AB517" s="24"/>
    </row>
    <row r="518" spans="1:28" ht="15.75" hidden="1" customHeight="1" outlineLevel="1">
      <c r="A518" s="76"/>
      <c r="B518" s="55" t="str">
        <f>HSSA!$B$1</f>
        <v>The University of Texas Health Science Center at San Antonio</v>
      </c>
      <c r="C518" s="21"/>
      <c r="D518" s="21"/>
      <c r="F518" s="64">
        <f>HSSA!$F$48</f>
        <v>9824680</v>
      </c>
      <c r="G518" s="64">
        <f>HSSA!$G$48</f>
        <v>0</v>
      </c>
      <c r="H518" s="64">
        <f>HSSA!$H$48</f>
        <v>0</v>
      </c>
      <c r="I518" s="64">
        <f>HSSA!$I$48</f>
        <v>40621</v>
      </c>
      <c r="J518" s="64">
        <f>HSSA!$J$48</f>
        <v>319593</v>
      </c>
      <c r="K518" s="64">
        <f>HSSA!$K$48</f>
        <v>703887</v>
      </c>
      <c r="L518" s="65">
        <f>HSSA!$L$48</f>
        <v>10888781</v>
      </c>
      <c r="N518" s="97"/>
      <c r="O518" s="510">
        <f>HSSA!$O$48</f>
        <v>289.62</v>
      </c>
      <c r="P518" s="98"/>
      <c r="Q518" s="93"/>
      <c r="R518" s="93"/>
      <c r="S518" s="93"/>
      <c r="T518" s="94"/>
      <c r="U518" s="95"/>
      <c r="V518" s="99"/>
      <c r="W518" s="93"/>
      <c r="X518" s="101"/>
      <c r="Y518" s="92"/>
      <c r="Z518" s="100"/>
      <c r="AB518" s="24"/>
    </row>
    <row r="519" spans="1:28" ht="15.75" hidden="1" customHeight="1" outlineLevel="1">
      <c r="A519" s="76"/>
      <c r="B519" s="55" t="str">
        <f>MBG!$B$1</f>
        <v>The University of Texas Medical Branch at Galveston</v>
      </c>
      <c r="C519" s="21"/>
      <c r="D519" s="21"/>
      <c r="F519" s="64">
        <f>MBG!$F$48</f>
        <v>3512118</v>
      </c>
      <c r="G519" s="64">
        <f>MBG!$G$48</f>
        <v>0</v>
      </c>
      <c r="H519" s="64">
        <f>MBG!$H$48</f>
        <v>0</v>
      </c>
      <c r="I519" s="64">
        <f>MBG!$I$48</f>
        <v>0</v>
      </c>
      <c r="J519" s="64">
        <f>MBG!$J$48</f>
        <v>642932</v>
      </c>
      <c r="K519" s="64">
        <f>MBG!$K$48</f>
        <v>257047</v>
      </c>
      <c r="L519" s="65">
        <f>MBG!$L$48</f>
        <v>4412097</v>
      </c>
      <c r="N519" s="97"/>
      <c r="O519" s="510">
        <f>MBG!$O$48</f>
        <v>217</v>
      </c>
      <c r="P519" s="98"/>
      <c r="Q519" s="93"/>
      <c r="R519" s="93"/>
      <c r="S519" s="93"/>
      <c r="T519" s="94"/>
      <c r="U519" s="95"/>
      <c r="V519" s="99"/>
      <c r="W519" s="93"/>
      <c r="X519" s="101"/>
      <c r="Y519" s="92"/>
      <c r="Z519" s="100"/>
      <c r="AB519" s="24"/>
    </row>
    <row r="520" spans="1:28" ht="15.75" hidden="1" customHeight="1" outlineLevel="1">
      <c r="A520" s="76"/>
      <c r="B520" s="55" t="str">
        <f>MDA!$B$1</f>
        <v>The University of Texas M.D. Anderson Cancer Center</v>
      </c>
      <c r="C520" s="21"/>
      <c r="D520" s="21"/>
      <c r="F520" s="64">
        <f>MDA!$F$48</f>
        <v>0</v>
      </c>
      <c r="G520" s="64">
        <f>MDA!$G$48</f>
        <v>0</v>
      </c>
      <c r="H520" s="64">
        <f>MDA!$H$48</f>
        <v>0</v>
      </c>
      <c r="I520" s="64">
        <f>MDA!$I$48</f>
        <v>0</v>
      </c>
      <c r="J520" s="64">
        <f>MDA!$J$48</f>
        <v>0</v>
      </c>
      <c r="K520" s="64">
        <f>MDA!$K$48</f>
        <v>0</v>
      </c>
      <c r="L520" s="65">
        <f>MDA!$L$48</f>
        <v>0</v>
      </c>
      <c r="N520" s="97"/>
      <c r="O520" s="510">
        <f>MDA!$O$48</f>
        <v>572</v>
      </c>
      <c r="P520" s="98"/>
      <c r="Q520" s="93"/>
      <c r="R520" s="93"/>
      <c r="S520" s="93"/>
      <c r="T520" s="94"/>
      <c r="U520" s="95"/>
      <c r="V520" s="99"/>
      <c r="W520" s="93"/>
      <c r="X520" s="101"/>
      <c r="Y520" s="92"/>
      <c r="Z520" s="100"/>
      <c r="AB520" s="24"/>
    </row>
    <row r="521" spans="1:28" ht="15.75" hidden="1" customHeight="1" outlineLevel="1">
      <c r="A521" s="76"/>
      <c r="B521" s="55" t="str">
        <f>RGVM!$B$1</f>
        <v>The University of Texas Rio Grande Valley Medical School (M)</v>
      </c>
      <c r="C521" s="21"/>
      <c r="D521" s="21"/>
      <c r="F521" s="64">
        <f>RGVM!$F$48</f>
        <v>0</v>
      </c>
      <c r="G521" s="64">
        <f>RGVM!$G$48</f>
        <v>0</v>
      </c>
      <c r="H521" s="64">
        <f>RGVM!$H$48</f>
        <v>0</v>
      </c>
      <c r="I521" s="64">
        <f>RGVM!$I$48</f>
        <v>0</v>
      </c>
      <c r="J521" s="64">
        <f>RGVM!$J$48</f>
        <v>0</v>
      </c>
      <c r="K521" s="64">
        <f>RGVM!$K$48</f>
        <v>0</v>
      </c>
      <c r="L521" s="65">
        <f>RGVM!$L$48</f>
        <v>0</v>
      </c>
      <c r="N521" s="97"/>
      <c r="O521" s="510">
        <f>RGVM!$O$48</f>
        <v>26</v>
      </c>
      <c r="P521" s="98"/>
      <c r="Q521" s="93"/>
      <c r="R521" s="93"/>
      <c r="S521" s="93"/>
      <c r="T521" s="94"/>
      <c r="U521" s="95"/>
      <c r="V521" s="99"/>
      <c r="W521" s="93"/>
      <c r="X521" s="101"/>
      <c r="Y521" s="92"/>
      <c r="Z521" s="100"/>
      <c r="AB521" s="24"/>
    </row>
    <row r="522" spans="1:28" ht="15.75" hidden="1" customHeight="1" outlineLevel="1">
      <c r="A522" s="76"/>
      <c r="B522" s="55" t="str">
        <f>SWM!$B$1</f>
        <v>The University of Texas Southwestern Medical Center</v>
      </c>
      <c r="C522" s="21"/>
      <c r="D522" s="21"/>
      <c r="F522" s="64">
        <f>SWM!$F$48</f>
        <v>17223371</v>
      </c>
      <c r="G522" s="64">
        <f>SWM!$G$48</f>
        <v>0</v>
      </c>
      <c r="H522" s="64">
        <f>SWM!$H$48</f>
        <v>152940</v>
      </c>
      <c r="I522" s="64">
        <f>SWM!$I$48</f>
        <v>683661</v>
      </c>
      <c r="J522" s="64">
        <f>SWM!$J$48</f>
        <v>943601</v>
      </c>
      <c r="K522" s="64">
        <f>SWM!$K$48</f>
        <v>5937847</v>
      </c>
      <c r="L522" s="65">
        <f>SWM!$L$48</f>
        <v>24941420</v>
      </c>
      <c r="N522" s="97"/>
      <c r="O522" s="510">
        <f>SWM!$O$48</f>
        <v>327.52999999999997</v>
      </c>
      <c r="P522" s="98"/>
      <c r="Q522" s="93"/>
      <c r="R522" s="93"/>
      <c r="S522" s="93"/>
      <c r="T522" s="94"/>
      <c r="U522" s="95"/>
      <c r="V522" s="99"/>
      <c r="W522" s="93"/>
      <c r="X522" s="101"/>
      <c r="Y522" s="92"/>
      <c r="Z522" s="100"/>
      <c r="AB522" s="24"/>
    </row>
    <row r="523" spans="1:28" ht="15.75" hidden="1" customHeight="1" outlineLevel="1">
      <c r="A523" s="76"/>
      <c r="B523" s="55" t="str">
        <f>TAMHSC!$B$1</f>
        <v>Texas A&amp;M University System Health Science Center</v>
      </c>
      <c r="C523" s="21"/>
      <c r="D523" s="21"/>
      <c r="F523" s="64">
        <f>TAMHSC!$F$48</f>
        <v>2002178</v>
      </c>
      <c r="G523" s="64">
        <f>TAMHSC!$G$48</f>
        <v>0</v>
      </c>
      <c r="H523" s="64">
        <f>TAMHSC!$H$48</f>
        <v>90717</v>
      </c>
      <c r="I523" s="64">
        <f>TAMHSC!$I$48</f>
        <v>0</v>
      </c>
      <c r="J523" s="64">
        <f>TAMHSC!$J$48</f>
        <v>0</v>
      </c>
      <c r="K523" s="64">
        <f>TAMHSC!$K$48</f>
        <v>664388</v>
      </c>
      <c r="L523" s="65">
        <f>TAMHSC!$L$48</f>
        <v>2757283</v>
      </c>
      <c r="N523" s="97"/>
      <c r="O523" s="510">
        <f>TAMHSC!$O$48</f>
        <v>164.33</v>
      </c>
      <c r="P523" s="98"/>
      <c r="Q523" s="93"/>
      <c r="R523" s="93"/>
      <c r="S523" s="93"/>
      <c r="T523" s="94"/>
      <c r="U523" s="95"/>
      <c r="V523" s="99"/>
      <c r="W523" s="93"/>
      <c r="X523" s="101"/>
      <c r="Y523" s="92"/>
      <c r="Z523" s="100"/>
      <c r="AB523" s="24"/>
    </row>
    <row r="524" spans="1:28" ht="15.75" hidden="1" customHeight="1" outlineLevel="1">
      <c r="A524" s="76"/>
      <c r="B524" s="55" t="str">
        <f>THC!$B$1</f>
        <v>The University of Texas Health Science Center at Tyler</v>
      </c>
      <c r="C524" s="21"/>
      <c r="D524" s="21"/>
      <c r="F524" s="64">
        <f>THC!$F$48</f>
        <v>0</v>
      </c>
      <c r="G524" s="64">
        <f>THC!$G$48</f>
        <v>0</v>
      </c>
      <c r="H524" s="64">
        <f>THC!$H$48</f>
        <v>0</v>
      </c>
      <c r="I524" s="64">
        <f>THC!$I$48</f>
        <v>0</v>
      </c>
      <c r="J524" s="64">
        <f>THC!$J$48</f>
        <v>0</v>
      </c>
      <c r="K524" s="64">
        <f>THC!$K$48</f>
        <v>0</v>
      </c>
      <c r="L524" s="65">
        <f>THC!$L$48</f>
        <v>0</v>
      </c>
      <c r="N524" s="97"/>
      <c r="O524" s="510">
        <f>THC!$O$48</f>
        <v>0</v>
      </c>
      <c r="P524" s="98"/>
      <c r="Q524" s="93"/>
      <c r="R524" s="93"/>
      <c r="S524" s="93"/>
      <c r="T524" s="94"/>
      <c r="U524" s="95"/>
      <c r="V524" s="99"/>
      <c r="W524" s="93"/>
      <c r="X524" s="101"/>
      <c r="Y524" s="92"/>
      <c r="Z524" s="100"/>
      <c r="AB524" s="24"/>
    </row>
    <row r="525" spans="1:28" ht="15.75" hidden="1" customHeight="1" outlineLevel="1">
      <c r="A525" s="76"/>
      <c r="B525" s="55" t="str">
        <f>TTUHSC!$B$1</f>
        <v>Texas Tech University Health Sciences Center</v>
      </c>
      <c r="C525" s="21"/>
      <c r="D525" s="21"/>
      <c r="F525" s="64">
        <f>TTUHSC!$F$48</f>
        <v>3069517</v>
      </c>
      <c r="G525" s="64">
        <f>TTUHSC!$G$48</f>
        <v>5794386</v>
      </c>
      <c r="H525" s="64">
        <f>TTUHSC!$H$48</f>
        <v>0</v>
      </c>
      <c r="I525" s="64">
        <f>TTUHSC!$I$48</f>
        <v>2404027</v>
      </c>
      <c r="J525" s="64">
        <f>TTUHSC!$J$48</f>
        <v>38905</v>
      </c>
      <c r="K525" s="64">
        <f>TTUHSC!$K$48</f>
        <v>319488</v>
      </c>
      <c r="L525" s="65">
        <f>TTUHSC!$L$48</f>
        <v>11626323</v>
      </c>
      <c r="N525" s="97"/>
      <c r="O525" s="510">
        <f>TTUHSC!$O$48</f>
        <v>139</v>
      </c>
      <c r="P525" s="98"/>
      <c r="Q525" s="93"/>
      <c r="R525" s="93"/>
      <c r="S525" s="93"/>
      <c r="T525" s="94"/>
      <c r="U525" s="95"/>
      <c r="V525" s="99"/>
      <c r="W525" s="93"/>
      <c r="X525" s="101"/>
      <c r="Y525" s="92"/>
      <c r="Z525" s="100"/>
      <c r="AB525" s="24"/>
    </row>
    <row r="526" spans="1:28" ht="15.75" hidden="1" customHeight="1" outlineLevel="1">
      <c r="A526" s="76"/>
      <c r="B526" s="55" t="str">
        <f>TTUHSCEP!$B$1</f>
        <v>Texas Tech University Health Sciences Center at El Paso</v>
      </c>
      <c r="C526" s="21"/>
      <c r="D526" s="21"/>
      <c r="F526" s="64">
        <f>TTUHSCEP!$F$48</f>
        <v>131971</v>
      </c>
      <c r="G526" s="64">
        <f>TTUHSCEP!$G$48</f>
        <v>20182</v>
      </c>
      <c r="H526" s="64">
        <f>TTUHSCEP!$H$48</f>
        <v>0</v>
      </c>
      <c r="I526" s="64">
        <f>TTUHSCEP!$I$48</f>
        <v>10206</v>
      </c>
      <c r="J526" s="64">
        <f>TTUHSCEP!$J$48</f>
        <v>6232</v>
      </c>
      <c r="K526" s="64">
        <f>TTUHSCEP!$K$48</f>
        <v>0</v>
      </c>
      <c r="L526" s="65">
        <f>TTUHSCEP!$L$48</f>
        <v>168591</v>
      </c>
      <c r="N526" s="97"/>
      <c r="O526" s="510">
        <f>TTUHSCEP!$O$48</f>
        <v>21</v>
      </c>
      <c r="P526" s="98"/>
      <c r="Q526" s="93"/>
      <c r="R526" s="93"/>
      <c r="S526" s="93"/>
      <c r="T526" s="94"/>
      <c r="U526" s="95"/>
      <c r="V526" s="99"/>
      <c r="W526" s="93"/>
      <c r="X526" s="101"/>
      <c r="Y526" s="92"/>
      <c r="Z526" s="100"/>
      <c r="AB526" s="24"/>
    </row>
    <row r="527" spans="1:28" ht="15.75" hidden="1" customHeight="1" outlineLevel="1">
      <c r="A527" s="76"/>
      <c r="B527" s="55" t="str">
        <f>UNTHSC1!$B$1</f>
        <v>University of North Texas Health Science Center at Fort Worth (Less PM)</v>
      </c>
      <c r="C527" s="21"/>
      <c r="D527" s="21"/>
      <c r="F527" s="64">
        <f>UNTHSC1!$F$48</f>
        <v>3152112</v>
      </c>
      <c r="G527" s="64">
        <f>UNTHSC1!$G$48</f>
        <v>4320</v>
      </c>
      <c r="H527" s="64">
        <f>UNTHSC1!$H$48</f>
        <v>0</v>
      </c>
      <c r="I527" s="64">
        <f>UNTHSC1!$I$48</f>
        <v>1324</v>
      </c>
      <c r="J527" s="64">
        <f>UNTHSC1!$J$48</f>
        <v>9208</v>
      </c>
      <c r="K527" s="64">
        <f>UNTHSC1!$K$48</f>
        <v>279443</v>
      </c>
      <c r="L527" s="65">
        <f>UNTHSC1!$L$48</f>
        <v>3446407</v>
      </c>
      <c r="N527" s="97"/>
      <c r="O527" s="510">
        <f>UNTHSC1!$O$48</f>
        <v>64</v>
      </c>
      <c r="P527" s="98"/>
      <c r="Q527" s="93"/>
      <c r="R527" s="93"/>
      <c r="S527" s="93"/>
      <c r="T527" s="94"/>
      <c r="U527" s="95"/>
      <c r="V527" s="99"/>
      <c r="W527" s="93"/>
      <c r="X527" s="101"/>
      <c r="Y527" s="92"/>
      <c r="Z527" s="100"/>
      <c r="AB527" s="24"/>
    </row>
    <row r="528" spans="1:28" ht="15.75" hidden="1" customHeight="1" outlineLevel="1">
      <c r="A528" s="76"/>
      <c r="B528" s="612" t="str">
        <f>UHM!$B$1</f>
        <v>University of Houston Medical School (M)</v>
      </c>
      <c r="C528" s="21"/>
      <c r="D528" s="21"/>
      <c r="F528" s="64">
        <f>UHM!$F$48</f>
        <v>0</v>
      </c>
      <c r="G528" s="64">
        <f>UHM!$G$48</f>
        <v>0</v>
      </c>
      <c r="H528" s="64">
        <f>UHM!$H$48</f>
        <v>0</v>
      </c>
      <c r="I528" s="64">
        <f>UHM!$I$48</f>
        <v>0</v>
      </c>
      <c r="J528" s="64">
        <f>UHM!$J$48</f>
        <v>0</v>
      </c>
      <c r="K528" s="64">
        <f>UHM!$K$48</f>
        <v>0</v>
      </c>
      <c r="L528" s="65">
        <f>UHM!$L$48</f>
        <v>0</v>
      </c>
      <c r="N528" s="97"/>
      <c r="O528" s="510">
        <f>UHM!$O$48</f>
        <v>0</v>
      </c>
      <c r="P528" s="98"/>
      <c r="Q528" s="93"/>
      <c r="R528" s="93"/>
      <c r="S528" s="93"/>
      <c r="T528" s="94"/>
      <c r="U528" s="95"/>
      <c r="V528" s="99"/>
      <c r="W528" s="93"/>
      <c r="X528" s="101"/>
      <c r="Y528" s="92"/>
      <c r="Z528" s="100"/>
      <c r="AB528" s="24"/>
    </row>
    <row r="529" spans="1:28" ht="15.75" customHeight="1" collapsed="1">
      <c r="A529" s="355" t="s">
        <v>600</v>
      </c>
      <c r="B529" s="55" t="s">
        <v>357</v>
      </c>
      <c r="C529" s="21"/>
      <c r="D529" s="21"/>
      <c r="F529" s="64">
        <f t="shared" ref="F529:L529" si="27">SUM(F516:F528)</f>
        <v>42466646</v>
      </c>
      <c r="G529" s="64">
        <f t="shared" si="27"/>
        <v>5910231</v>
      </c>
      <c r="H529" s="64">
        <f t="shared" si="27"/>
        <v>243657</v>
      </c>
      <c r="I529" s="64">
        <f t="shared" si="27"/>
        <v>3672407</v>
      </c>
      <c r="J529" s="64">
        <f t="shared" si="27"/>
        <v>2231207</v>
      </c>
      <c r="K529" s="64">
        <f t="shared" si="27"/>
        <v>8986939</v>
      </c>
      <c r="L529" s="65">
        <f t="shared" si="27"/>
        <v>63511087</v>
      </c>
      <c r="N529" s="97"/>
      <c r="O529" s="341">
        <f>SUM(O516:O528)</f>
        <v>2193.5500000000002</v>
      </c>
      <c r="P529" s="98"/>
      <c r="Q529" s="93"/>
      <c r="R529" s="93"/>
      <c r="S529" s="93"/>
      <c r="T529" s="94"/>
      <c r="U529" s="95"/>
      <c r="V529" s="99"/>
      <c r="W529" s="93"/>
      <c r="X529" s="101"/>
      <c r="Y529" s="92"/>
      <c r="Z529" s="100"/>
      <c r="AB529" s="24"/>
    </row>
    <row r="530" spans="1:28" ht="15.75" hidden="1" customHeight="1" outlineLevel="1">
      <c r="A530" s="76"/>
      <c r="B530" s="55" t="str">
        <f>AUSM!$B$1</f>
        <v>The University of Texas at Austin Medical School (M)</v>
      </c>
      <c r="C530" s="21"/>
      <c r="D530" s="21"/>
      <c r="F530" s="64">
        <f>AUSM!$F$49</f>
        <v>0</v>
      </c>
      <c r="G530" s="64">
        <f>AUSM!$G$49</f>
        <v>0</v>
      </c>
      <c r="H530" s="64">
        <f>AUSM!$H$49</f>
        <v>0</v>
      </c>
      <c r="I530" s="64">
        <f>AUSM!$I$49</f>
        <v>0</v>
      </c>
      <c r="J530" s="64">
        <f>AUSM!$J$49</f>
        <v>0</v>
      </c>
      <c r="K530" s="64">
        <f>AUSM!$K$49</f>
        <v>0</v>
      </c>
      <c r="L530" s="65">
        <f>AUSM!$L$49</f>
        <v>0</v>
      </c>
      <c r="N530" s="97"/>
      <c r="O530" s="341"/>
      <c r="P530" s="98"/>
      <c r="Q530" s="93"/>
      <c r="R530" s="93"/>
      <c r="S530" s="93"/>
      <c r="T530" s="94"/>
      <c r="U530" s="95"/>
      <c r="V530" s="99"/>
      <c r="W530" s="93"/>
      <c r="X530" s="101"/>
      <c r="Y530" s="92"/>
      <c r="Z530" s="100"/>
      <c r="AB530" s="24"/>
    </row>
    <row r="531" spans="1:28" ht="15.75" hidden="1" customHeight="1" outlineLevel="1">
      <c r="A531" s="76"/>
      <c r="B531" s="55" t="str">
        <f>HSH!$B$1</f>
        <v>The University of Texas Health Science Center at Houston</v>
      </c>
      <c r="C531" s="21"/>
      <c r="D531" s="21"/>
      <c r="F531" s="64">
        <f>HSH!$F$49</f>
        <v>2953295</v>
      </c>
      <c r="G531" s="64">
        <f>HSH!$G$49</f>
        <v>721832</v>
      </c>
      <c r="H531" s="64">
        <f>HSH!$H$49</f>
        <v>3449305</v>
      </c>
      <c r="I531" s="64">
        <f>HSH!$I$49</f>
        <v>652285</v>
      </c>
      <c r="J531" s="64">
        <f>HSH!$J$49</f>
        <v>659955</v>
      </c>
      <c r="K531" s="64">
        <f>HSH!$K$49</f>
        <v>165393</v>
      </c>
      <c r="L531" s="65">
        <f>HSH!$L$49</f>
        <v>8602065</v>
      </c>
      <c r="N531" s="97"/>
      <c r="O531" s="341"/>
      <c r="P531" s="98"/>
      <c r="Q531" s="93"/>
      <c r="R531" s="93"/>
      <c r="S531" s="93"/>
      <c r="T531" s="94"/>
      <c r="U531" s="95"/>
      <c r="V531" s="99"/>
      <c r="W531" s="93"/>
      <c r="X531" s="101"/>
      <c r="Y531" s="92"/>
      <c r="Z531" s="100"/>
      <c r="AB531" s="24"/>
    </row>
    <row r="532" spans="1:28" ht="15.75" hidden="1" customHeight="1" outlineLevel="1">
      <c r="A532" s="76"/>
      <c r="B532" s="55" t="str">
        <f>HSSA!$B$1</f>
        <v>The University of Texas Health Science Center at San Antonio</v>
      </c>
      <c r="C532" s="21"/>
      <c r="D532" s="21"/>
      <c r="F532" s="64">
        <f>HSSA!$F$49</f>
        <v>7130733</v>
      </c>
      <c r="G532" s="64">
        <f>HSSA!$G$49</f>
        <v>0</v>
      </c>
      <c r="H532" s="64">
        <f>HSSA!$H$49</f>
        <v>2797969</v>
      </c>
      <c r="I532" s="64">
        <f>HSSA!$I$49</f>
        <v>7287815</v>
      </c>
      <c r="J532" s="64">
        <f>HSSA!$J$49</f>
        <v>674557</v>
      </c>
      <c r="K532" s="64">
        <f>HSSA!$K$49</f>
        <v>3611555</v>
      </c>
      <c r="L532" s="65">
        <f>HSSA!$L$49</f>
        <v>21502629</v>
      </c>
      <c r="N532" s="97"/>
      <c r="O532" s="341"/>
      <c r="P532" s="98"/>
      <c r="Q532" s="93"/>
      <c r="R532" s="93"/>
      <c r="S532" s="93"/>
      <c r="T532" s="94"/>
      <c r="U532" s="95"/>
      <c r="V532" s="99"/>
      <c r="W532" s="93"/>
      <c r="X532" s="101"/>
      <c r="Y532" s="92"/>
      <c r="Z532" s="100"/>
      <c r="AB532" s="24"/>
    </row>
    <row r="533" spans="1:28" ht="15.75" hidden="1" customHeight="1" outlineLevel="1">
      <c r="A533" s="76"/>
      <c r="B533" s="55" t="str">
        <f>MBG!$B$1</f>
        <v>The University of Texas Medical Branch at Galveston</v>
      </c>
      <c r="C533" s="21"/>
      <c r="D533" s="21"/>
      <c r="F533" s="64">
        <f>MBG!$F$49</f>
        <v>734248</v>
      </c>
      <c r="G533" s="64">
        <f>MBG!$G$49</f>
        <v>0</v>
      </c>
      <c r="H533" s="64">
        <f>MBG!$H$49</f>
        <v>0</v>
      </c>
      <c r="I533" s="64">
        <f>MBG!$I$49</f>
        <v>0</v>
      </c>
      <c r="J533" s="64">
        <f>MBG!$J$49</f>
        <v>189447</v>
      </c>
      <c r="K533" s="64">
        <f>MBG!$K$49</f>
        <v>170881</v>
      </c>
      <c r="L533" s="65">
        <f>MBG!$L$49</f>
        <v>1094576</v>
      </c>
      <c r="N533" s="97"/>
      <c r="O533" s="341"/>
      <c r="P533" s="98"/>
      <c r="Q533" s="93"/>
      <c r="R533" s="93"/>
      <c r="S533" s="93"/>
      <c r="T533" s="94"/>
      <c r="U533" s="95"/>
      <c r="V533" s="99"/>
      <c r="W533" s="93"/>
      <c r="X533" s="101"/>
      <c r="Y533" s="92"/>
      <c r="Z533" s="100"/>
      <c r="AB533" s="24"/>
    </row>
    <row r="534" spans="1:28" ht="15.75" hidden="1" customHeight="1" outlineLevel="1">
      <c r="A534" s="76"/>
      <c r="B534" s="55" t="str">
        <f>MDA!$B$1</f>
        <v>The University of Texas M.D. Anderson Cancer Center</v>
      </c>
      <c r="C534" s="21"/>
      <c r="D534" s="21"/>
      <c r="F534" s="64">
        <f>MDA!$F$49</f>
        <v>0</v>
      </c>
      <c r="G534" s="64">
        <f>MDA!$G$49</f>
        <v>0</v>
      </c>
      <c r="H534" s="64">
        <f>MDA!$H$49</f>
        <v>0</v>
      </c>
      <c r="I534" s="64">
        <f>MDA!$I$49</f>
        <v>0</v>
      </c>
      <c r="J534" s="64">
        <f>MDA!$J$49</f>
        <v>0</v>
      </c>
      <c r="K534" s="64">
        <f>MDA!$K$49</f>
        <v>0</v>
      </c>
      <c r="L534" s="65">
        <f>MDA!$L$49</f>
        <v>0</v>
      </c>
      <c r="N534" s="97"/>
      <c r="O534" s="341"/>
      <c r="P534" s="98"/>
      <c r="Q534" s="93"/>
      <c r="R534" s="93"/>
      <c r="S534" s="93"/>
      <c r="T534" s="94"/>
      <c r="U534" s="95"/>
      <c r="V534" s="99"/>
      <c r="W534" s="93"/>
      <c r="X534" s="101"/>
      <c r="Y534" s="92"/>
      <c r="Z534" s="100"/>
      <c r="AB534" s="24"/>
    </row>
    <row r="535" spans="1:28" ht="15.75" hidden="1" customHeight="1" outlineLevel="1">
      <c r="A535" s="76"/>
      <c r="B535" s="55" t="str">
        <f>RGVM!$B$1</f>
        <v>The University of Texas Rio Grande Valley Medical School (M)</v>
      </c>
      <c r="C535" s="21"/>
      <c r="D535" s="21"/>
      <c r="F535" s="64">
        <f>RGVM!$F$49</f>
        <v>0</v>
      </c>
      <c r="G535" s="64">
        <f>RGVM!$G$49</f>
        <v>0</v>
      </c>
      <c r="H535" s="64">
        <f>RGVM!$H$49</f>
        <v>401481</v>
      </c>
      <c r="I535" s="64">
        <f>RGVM!$I$49</f>
        <v>0</v>
      </c>
      <c r="J535" s="64">
        <f>RGVM!$J$49</f>
        <v>0</v>
      </c>
      <c r="K535" s="64">
        <f>RGVM!$K$49</f>
        <v>0</v>
      </c>
      <c r="L535" s="65">
        <f>RGVM!$L$49</f>
        <v>401481</v>
      </c>
      <c r="N535" s="97"/>
      <c r="O535" s="341"/>
      <c r="P535" s="98"/>
      <c r="Q535" s="93"/>
      <c r="R535" s="93"/>
      <c r="S535" s="93"/>
      <c r="T535" s="94"/>
      <c r="U535" s="95"/>
      <c r="V535" s="99"/>
      <c r="W535" s="93"/>
      <c r="X535" s="101"/>
      <c r="Y535" s="92"/>
      <c r="Z535" s="100"/>
      <c r="AB535" s="24"/>
    </row>
    <row r="536" spans="1:28" ht="15.75" hidden="1" customHeight="1" outlineLevel="1">
      <c r="A536" s="76"/>
      <c r="B536" s="55" t="str">
        <f>SWM!$B$1</f>
        <v>The University of Texas Southwestern Medical Center</v>
      </c>
      <c r="C536" s="21"/>
      <c r="D536" s="21"/>
      <c r="F536" s="64">
        <f>SWM!$F$49</f>
        <v>11200196</v>
      </c>
      <c r="G536" s="64">
        <f>SWM!$G$49</f>
        <v>0</v>
      </c>
      <c r="H536" s="64">
        <f>SWM!$H$49</f>
        <v>956090</v>
      </c>
      <c r="I536" s="64">
        <f>SWM!$I$49</f>
        <v>194827</v>
      </c>
      <c r="J536" s="64">
        <f>SWM!$J$49</f>
        <v>213391</v>
      </c>
      <c r="K536" s="64">
        <f>SWM!$K$49</f>
        <v>1208176</v>
      </c>
      <c r="L536" s="65">
        <f>SWM!$L$49</f>
        <v>13772680</v>
      </c>
      <c r="N536" s="97"/>
      <c r="O536" s="341"/>
      <c r="P536" s="98"/>
      <c r="Q536" s="93"/>
      <c r="R536" s="93"/>
      <c r="S536" s="93"/>
      <c r="T536" s="94"/>
      <c r="U536" s="95"/>
      <c r="V536" s="99"/>
      <c r="W536" s="93"/>
      <c r="X536" s="101"/>
      <c r="Y536" s="92"/>
      <c r="Z536" s="100"/>
      <c r="AB536" s="24"/>
    </row>
    <row r="537" spans="1:28" ht="15.75" hidden="1" customHeight="1" outlineLevel="1">
      <c r="A537" s="76"/>
      <c r="B537" s="55" t="str">
        <f>TAMHSC!$B$1</f>
        <v>Texas A&amp;M University System Health Science Center</v>
      </c>
      <c r="C537" s="21"/>
      <c r="D537" s="21"/>
      <c r="F537" s="64">
        <f>TAMHSC!$F$49</f>
        <v>1649244</v>
      </c>
      <c r="G537" s="64">
        <f>TAMHSC!$G$49</f>
        <v>0</v>
      </c>
      <c r="H537" s="64">
        <f>TAMHSC!$H$49</f>
        <v>387922</v>
      </c>
      <c r="I537" s="64">
        <f>TAMHSC!$I$49</f>
        <v>0</v>
      </c>
      <c r="J537" s="64">
        <f>TAMHSC!$J$49</f>
        <v>18685</v>
      </c>
      <c r="K537" s="64">
        <f>TAMHSC!$K$49</f>
        <v>112541</v>
      </c>
      <c r="L537" s="65">
        <f>TAMHSC!$L$49</f>
        <v>2168392</v>
      </c>
      <c r="N537" s="97"/>
      <c r="O537" s="341"/>
      <c r="P537" s="98"/>
      <c r="Q537" s="93"/>
      <c r="R537" s="93"/>
      <c r="S537" s="93"/>
      <c r="T537" s="94"/>
      <c r="U537" s="95"/>
      <c r="V537" s="99"/>
      <c r="W537" s="93"/>
      <c r="X537" s="101"/>
      <c r="Y537" s="92"/>
      <c r="Z537" s="100"/>
      <c r="AB537" s="24"/>
    </row>
    <row r="538" spans="1:28" ht="15.75" hidden="1" customHeight="1" outlineLevel="1">
      <c r="A538" s="76"/>
      <c r="B538" s="55" t="str">
        <f>THC!$B$1</f>
        <v>The University of Texas Health Science Center at Tyler</v>
      </c>
      <c r="C538" s="21"/>
      <c r="D538" s="21"/>
      <c r="F538" s="64">
        <f>THC!$F$49</f>
        <v>0</v>
      </c>
      <c r="G538" s="64">
        <f>THC!$G$49</f>
        <v>0</v>
      </c>
      <c r="H538" s="64">
        <f>THC!$H$49</f>
        <v>0</v>
      </c>
      <c r="I538" s="64">
        <f>THC!$I$49</f>
        <v>0</v>
      </c>
      <c r="J538" s="64">
        <f>THC!$J$49</f>
        <v>0</v>
      </c>
      <c r="K538" s="64">
        <f>THC!$K$49</f>
        <v>0</v>
      </c>
      <c r="L538" s="65">
        <f>THC!$L$49</f>
        <v>0</v>
      </c>
      <c r="N538" s="97"/>
      <c r="O538" s="341"/>
      <c r="P538" s="98"/>
      <c r="Q538" s="93"/>
      <c r="R538" s="93"/>
      <c r="S538" s="93"/>
      <c r="T538" s="94"/>
      <c r="U538" s="95"/>
      <c r="V538" s="99"/>
      <c r="W538" s="93"/>
      <c r="X538" s="101"/>
      <c r="Y538" s="92"/>
      <c r="Z538" s="100"/>
      <c r="AB538" s="24"/>
    </row>
    <row r="539" spans="1:28" ht="15.75" hidden="1" customHeight="1" outlineLevel="1">
      <c r="A539" s="76"/>
      <c r="B539" s="55" t="str">
        <f>TTUHSC!$B$1</f>
        <v>Texas Tech University Health Sciences Center</v>
      </c>
      <c r="C539" s="21"/>
      <c r="D539" s="21"/>
      <c r="F539" s="64">
        <f>TTUHSC!$F$49</f>
        <v>143321</v>
      </c>
      <c r="G539" s="64">
        <f>TTUHSC!$G$49</f>
        <v>1366408</v>
      </c>
      <c r="H539" s="64">
        <f>TTUHSC!$H$49</f>
        <v>0</v>
      </c>
      <c r="I539" s="64">
        <f>TTUHSC!$I$49</f>
        <v>1537988</v>
      </c>
      <c r="J539" s="64">
        <f>TTUHSC!$J$49</f>
        <v>61852</v>
      </c>
      <c r="K539" s="64">
        <f>TTUHSC!$K$49</f>
        <v>178026</v>
      </c>
      <c r="L539" s="65">
        <f>TTUHSC!$L$49</f>
        <v>3287595</v>
      </c>
      <c r="N539" s="97"/>
      <c r="O539" s="341"/>
      <c r="P539" s="98"/>
      <c r="Q539" s="93"/>
      <c r="R539" s="93"/>
      <c r="S539" s="93"/>
      <c r="T539" s="94"/>
      <c r="U539" s="95"/>
      <c r="V539" s="99"/>
      <c r="W539" s="93"/>
      <c r="X539" s="101"/>
      <c r="Y539" s="92"/>
      <c r="Z539" s="100"/>
      <c r="AB539" s="24"/>
    </row>
    <row r="540" spans="1:28" ht="15.75" hidden="1" customHeight="1" outlineLevel="1">
      <c r="A540" s="76"/>
      <c r="B540" s="55" t="str">
        <f>TTUHSCEP!$B$1</f>
        <v>Texas Tech University Health Sciences Center at El Paso</v>
      </c>
      <c r="C540" s="21"/>
      <c r="D540" s="21"/>
      <c r="F540" s="64">
        <f>TTUHSCEP!$F$49</f>
        <v>361753</v>
      </c>
      <c r="G540" s="64">
        <f>TTUHSCEP!$G$49</f>
        <v>33454</v>
      </c>
      <c r="H540" s="64">
        <f>TTUHSCEP!$H$49</f>
        <v>5788</v>
      </c>
      <c r="I540" s="64">
        <f>TTUHSCEP!$I$49</f>
        <v>15223</v>
      </c>
      <c r="J540" s="64">
        <f>TTUHSCEP!$J$49</f>
        <v>10849</v>
      </c>
      <c r="K540" s="64">
        <f>TTUHSCEP!$K$49</f>
        <v>137780</v>
      </c>
      <c r="L540" s="65">
        <f>TTUHSCEP!$L$49</f>
        <v>564847</v>
      </c>
      <c r="N540" s="97"/>
      <c r="O540" s="341"/>
      <c r="P540" s="98"/>
      <c r="Q540" s="93"/>
      <c r="R540" s="93"/>
      <c r="S540" s="93"/>
      <c r="T540" s="94"/>
      <c r="U540" s="95"/>
      <c r="V540" s="99"/>
      <c r="W540" s="93"/>
      <c r="X540" s="101"/>
      <c r="Y540" s="92"/>
      <c r="Z540" s="100"/>
      <c r="AB540" s="24"/>
    </row>
    <row r="541" spans="1:28" ht="15.75" hidden="1" customHeight="1" outlineLevel="1">
      <c r="A541" s="76"/>
      <c r="B541" s="55" t="str">
        <f>UNTHSC1!$B$1</f>
        <v>University of North Texas Health Science Center at Fort Worth (Less PM)</v>
      </c>
      <c r="C541" s="21"/>
      <c r="D541" s="21"/>
      <c r="F541" s="64">
        <f>UNTHSC1!$F$49</f>
        <v>1557120</v>
      </c>
      <c r="G541" s="64">
        <f>UNTHSC1!$G$49</f>
        <v>16899</v>
      </c>
      <c r="H541" s="64">
        <f>UNTHSC1!$H$49</f>
        <v>0</v>
      </c>
      <c r="I541" s="64">
        <f>UNTHSC1!$I$49</f>
        <v>18898</v>
      </c>
      <c r="J541" s="64">
        <f>UNTHSC1!$J$49</f>
        <v>0</v>
      </c>
      <c r="K541" s="64">
        <f>UNTHSC1!$K$49</f>
        <v>24008</v>
      </c>
      <c r="L541" s="65">
        <f>UNTHSC1!$L$49</f>
        <v>1616925</v>
      </c>
      <c r="N541" s="97"/>
      <c r="O541" s="341"/>
      <c r="P541" s="98"/>
      <c r="Q541" s="93"/>
      <c r="R541" s="93"/>
      <c r="S541" s="93"/>
      <c r="T541" s="94"/>
      <c r="U541" s="95"/>
      <c r="V541" s="99"/>
      <c r="W541" s="93"/>
      <c r="X541" s="101"/>
      <c r="Y541" s="92"/>
      <c r="Z541" s="100"/>
      <c r="AB541" s="24"/>
    </row>
    <row r="542" spans="1:28" ht="15.75" hidden="1" customHeight="1" outlineLevel="1">
      <c r="A542" s="76"/>
      <c r="B542" s="612" t="str">
        <f>UHM!$B$1</f>
        <v>University of Houston Medical School (M)</v>
      </c>
      <c r="C542" s="21"/>
      <c r="D542" s="21"/>
      <c r="F542" s="64">
        <f>UHM!$F$49</f>
        <v>0</v>
      </c>
      <c r="G542" s="64">
        <f>UHM!$G$49</f>
        <v>0</v>
      </c>
      <c r="H542" s="64">
        <f>UHM!$H$49</f>
        <v>0</v>
      </c>
      <c r="I542" s="64">
        <f>UHM!$I$49</f>
        <v>0</v>
      </c>
      <c r="J542" s="64">
        <f>UHM!$J$49</f>
        <v>0</v>
      </c>
      <c r="K542" s="64">
        <f>UHM!$K$49</f>
        <v>0</v>
      </c>
      <c r="L542" s="65">
        <f>UHM!$L$49</f>
        <v>0</v>
      </c>
      <c r="N542" s="97"/>
      <c r="O542" s="341"/>
      <c r="P542" s="98"/>
      <c r="Q542" s="93"/>
      <c r="R542" s="93"/>
      <c r="S542" s="93"/>
      <c r="T542" s="94"/>
      <c r="U542" s="95"/>
      <c r="V542" s="99"/>
      <c r="W542" s="93"/>
      <c r="X542" s="101"/>
      <c r="Y542" s="92"/>
      <c r="Z542" s="100"/>
      <c r="AB542" s="24"/>
    </row>
    <row r="543" spans="1:28" ht="15.75" customHeight="1" collapsed="1">
      <c r="A543" s="355" t="s">
        <v>600</v>
      </c>
      <c r="B543" s="63" t="s">
        <v>358</v>
      </c>
      <c r="C543" s="21"/>
      <c r="D543" s="21"/>
      <c r="F543" s="64">
        <f t="shared" ref="F543:L543" si="28">SUM(F530:F542)</f>
        <v>25729910</v>
      </c>
      <c r="G543" s="64">
        <f t="shared" si="28"/>
        <v>2138593</v>
      </c>
      <c r="H543" s="64">
        <f t="shared" si="28"/>
        <v>7998555</v>
      </c>
      <c r="I543" s="64">
        <f t="shared" si="28"/>
        <v>9707036</v>
      </c>
      <c r="J543" s="64">
        <f t="shared" si="28"/>
        <v>1828736</v>
      </c>
      <c r="K543" s="64">
        <f t="shared" si="28"/>
        <v>5608360</v>
      </c>
      <c r="L543" s="65">
        <f t="shared" si="28"/>
        <v>53011190</v>
      </c>
      <c r="N543" s="97"/>
      <c r="O543" s="342" t="s">
        <v>604</v>
      </c>
      <c r="P543" s="98"/>
      <c r="Q543" s="93"/>
      <c r="R543" s="93"/>
      <c r="S543" s="93"/>
      <c r="T543" s="94"/>
      <c r="U543" s="95"/>
      <c r="V543" s="99"/>
      <c r="W543" s="93"/>
      <c r="X543" s="101"/>
      <c r="Y543" s="92"/>
      <c r="Z543" s="100"/>
      <c r="AB543" s="24"/>
    </row>
    <row r="544" spans="1:28" ht="15.75" hidden="1" customHeight="1" outlineLevel="1">
      <c r="A544" s="76"/>
      <c r="B544" s="63" t="str">
        <f>AUSM!$B$1</f>
        <v>The University of Texas at Austin Medical School (M)</v>
      </c>
      <c r="C544" s="21"/>
      <c r="D544" s="21"/>
      <c r="F544" s="64">
        <f>AUSM!$F$50</f>
        <v>0</v>
      </c>
      <c r="G544" s="64">
        <f>AUSM!$G$50</f>
        <v>0</v>
      </c>
      <c r="H544" s="64">
        <f>AUSM!$H$50</f>
        <v>0</v>
      </c>
      <c r="I544" s="64">
        <f>AUSM!$I$50</f>
        <v>0</v>
      </c>
      <c r="J544" s="64">
        <f>AUSM!$J$50</f>
        <v>0</v>
      </c>
      <c r="K544" s="64">
        <f>AUSM!$K$50</f>
        <v>0</v>
      </c>
      <c r="L544" s="65">
        <f>AUSM!$L$50</f>
        <v>0</v>
      </c>
      <c r="N544" s="97"/>
      <c r="O544" s="347"/>
      <c r="P544" s="98"/>
      <c r="Q544" s="93"/>
      <c r="R544" s="93"/>
      <c r="S544" s="93"/>
      <c r="T544" s="94"/>
      <c r="U544" s="95"/>
      <c r="V544" s="99"/>
      <c r="W544" s="93"/>
      <c r="X544" s="101"/>
      <c r="Y544" s="92"/>
      <c r="Z544" s="100"/>
      <c r="AB544" s="24"/>
    </row>
    <row r="545" spans="1:28" ht="15.75" hidden="1" customHeight="1" outlineLevel="1">
      <c r="A545" s="76"/>
      <c r="B545" s="63" t="str">
        <f>HSH!$B$1</f>
        <v>The University of Texas Health Science Center at Houston</v>
      </c>
      <c r="C545" s="21"/>
      <c r="D545" s="21"/>
      <c r="F545" s="64">
        <f>HSH!$F$50</f>
        <v>577604</v>
      </c>
      <c r="G545" s="64">
        <f>HSH!$G$50</f>
        <v>6459174</v>
      </c>
      <c r="H545" s="64">
        <f>HSH!$H$50</f>
        <v>0</v>
      </c>
      <c r="I545" s="64">
        <f>HSH!$I$50</f>
        <v>0</v>
      </c>
      <c r="J545" s="64">
        <f>HSH!$J$50</f>
        <v>39321</v>
      </c>
      <c r="K545" s="64">
        <f>HSH!$K$50</f>
        <v>212540</v>
      </c>
      <c r="L545" s="65">
        <f>HSH!$L$50</f>
        <v>7288639</v>
      </c>
      <c r="N545" s="97"/>
      <c r="O545" s="347"/>
      <c r="P545" s="98"/>
      <c r="Q545" s="93"/>
      <c r="R545" s="93"/>
      <c r="S545" s="93"/>
      <c r="T545" s="94"/>
      <c r="U545" s="95"/>
      <c r="V545" s="99"/>
      <c r="W545" s="93"/>
      <c r="X545" s="101"/>
      <c r="Y545" s="92"/>
      <c r="Z545" s="100"/>
      <c r="AB545" s="24"/>
    </row>
    <row r="546" spans="1:28" ht="15.75" hidden="1" customHeight="1" outlineLevel="1">
      <c r="A546" s="76"/>
      <c r="B546" s="63" t="str">
        <f>HSSA!$B$1</f>
        <v>The University of Texas Health Science Center at San Antonio</v>
      </c>
      <c r="C546" s="21"/>
      <c r="D546" s="21"/>
      <c r="F546" s="64">
        <f>HSSA!$F$50</f>
        <v>20856671</v>
      </c>
      <c r="G546" s="64">
        <f>HSSA!$G$50</f>
        <v>0</v>
      </c>
      <c r="H546" s="64">
        <f>HSSA!$H$50</f>
        <v>530870</v>
      </c>
      <c r="I546" s="64">
        <f>HSSA!$I$50</f>
        <v>48624</v>
      </c>
      <c r="J546" s="64">
        <f>HSSA!$J$50</f>
        <v>135876</v>
      </c>
      <c r="K546" s="64">
        <f>HSSA!$K$50</f>
        <v>1100825</v>
      </c>
      <c r="L546" s="65">
        <f>HSSA!$L$50</f>
        <v>22672866</v>
      </c>
      <c r="N546" s="97"/>
      <c r="O546" s="347"/>
      <c r="P546" s="98"/>
      <c r="Q546" s="93"/>
      <c r="R546" s="93"/>
      <c r="S546" s="93"/>
      <c r="T546" s="94"/>
      <c r="U546" s="95"/>
      <c r="V546" s="99"/>
      <c r="W546" s="93"/>
      <c r="X546" s="101"/>
      <c r="Y546" s="92"/>
      <c r="Z546" s="100"/>
      <c r="AB546" s="24"/>
    </row>
    <row r="547" spans="1:28" ht="15.75" hidden="1" customHeight="1" outlineLevel="1">
      <c r="A547" s="76"/>
      <c r="B547" s="63" t="str">
        <f>MBG!$B$1</f>
        <v>The University of Texas Medical Branch at Galveston</v>
      </c>
      <c r="C547" s="21"/>
      <c r="D547" s="21"/>
      <c r="F547" s="64">
        <f>MBG!$F$50</f>
        <v>2814231</v>
      </c>
      <c r="G547" s="64">
        <f>MBG!$G$50</f>
        <v>0</v>
      </c>
      <c r="H547" s="64">
        <f>MBG!$H$50</f>
        <v>0</v>
      </c>
      <c r="I547" s="64">
        <f>MBG!$I$50</f>
        <v>0</v>
      </c>
      <c r="J547" s="64">
        <f>MBG!$J$50</f>
        <v>2261</v>
      </c>
      <c r="K547" s="64">
        <f>MBG!$K$50</f>
        <v>-25360</v>
      </c>
      <c r="L547" s="65">
        <f>MBG!$L$50</f>
        <v>2791132</v>
      </c>
      <c r="N547" s="97"/>
      <c r="O547" s="347"/>
      <c r="P547" s="98"/>
      <c r="Q547" s="93"/>
      <c r="R547" s="93"/>
      <c r="S547" s="93"/>
      <c r="T547" s="94"/>
      <c r="U547" s="95"/>
      <c r="V547" s="99"/>
      <c r="W547" s="93"/>
      <c r="X547" s="101"/>
      <c r="Y547" s="92"/>
      <c r="Z547" s="100"/>
      <c r="AB547" s="24"/>
    </row>
    <row r="548" spans="1:28" ht="15.75" hidden="1" customHeight="1" outlineLevel="1">
      <c r="A548" s="76"/>
      <c r="B548" s="63" t="str">
        <f>MDA!$B$1</f>
        <v>The University of Texas M.D. Anderson Cancer Center</v>
      </c>
      <c r="C548" s="21"/>
      <c r="D548" s="21"/>
      <c r="F548" s="64">
        <f>MDA!$F$50</f>
        <v>0</v>
      </c>
      <c r="G548" s="64">
        <f>MDA!$G$50</f>
        <v>0</v>
      </c>
      <c r="H548" s="64">
        <f>MDA!$H$50</f>
        <v>0</v>
      </c>
      <c r="I548" s="64">
        <f>MDA!$I$50</f>
        <v>0</v>
      </c>
      <c r="J548" s="64">
        <f>MDA!$J$50</f>
        <v>0</v>
      </c>
      <c r="K548" s="64">
        <f>MDA!$K$50</f>
        <v>0</v>
      </c>
      <c r="L548" s="65">
        <f>MDA!$L$50</f>
        <v>0</v>
      </c>
      <c r="N548" s="97"/>
      <c r="O548" s="347"/>
      <c r="P548" s="98"/>
      <c r="Q548" s="93"/>
      <c r="R548" s="93"/>
      <c r="S548" s="93"/>
      <c r="T548" s="94"/>
      <c r="U548" s="95"/>
      <c r="V548" s="99"/>
      <c r="W548" s="93"/>
      <c r="X548" s="101"/>
      <c r="Y548" s="92"/>
      <c r="Z548" s="100"/>
      <c r="AB548" s="24"/>
    </row>
    <row r="549" spans="1:28" ht="15.75" hidden="1" customHeight="1" outlineLevel="1">
      <c r="A549" s="76"/>
      <c r="B549" s="63" t="str">
        <f>RGVM!$B$1</f>
        <v>The University of Texas Rio Grande Valley Medical School (M)</v>
      </c>
      <c r="C549" s="21"/>
      <c r="D549" s="21"/>
      <c r="F549" s="64">
        <f>RGVM!$F$50</f>
        <v>396881</v>
      </c>
      <c r="G549" s="64">
        <f>RGVM!$G$50</f>
        <v>0</v>
      </c>
      <c r="H549" s="64">
        <f>RGVM!$H$50</f>
        <v>0</v>
      </c>
      <c r="I549" s="64">
        <f>RGVM!$I$50</f>
        <v>0</v>
      </c>
      <c r="J549" s="64">
        <f>RGVM!$J$50</f>
        <v>0</v>
      </c>
      <c r="K549" s="64">
        <f>RGVM!$K$50</f>
        <v>738278</v>
      </c>
      <c r="L549" s="65">
        <f>RGVM!$L$50</f>
        <v>1135159</v>
      </c>
      <c r="N549" s="97"/>
      <c r="O549" s="347"/>
      <c r="P549" s="98"/>
      <c r="Q549" s="93"/>
      <c r="R549" s="93"/>
      <c r="S549" s="93"/>
      <c r="T549" s="94"/>
      <c r="U549" s="95"/>
      <c r="V549" s="99"/>
      <c r="W549" s="93"/>
      <c r="X549" s="101"/>
      <c r="Y549" s="92"/>
      <c r="Z549" s="100"/>
      <c r="AB549" s="24"/>
    </row>
    <row r="550" spans="1:28" ht="15.75" hidden="1" customHeight="1" outlineLevel="1">
      <c r="A550" s="76"/>
      <c r="B550" s="63" t="str">
        <f>SWM!$B$1</f>
        <v>The University of Texas Southwestern Medical Center</v>
      </c>
      <c r="C550" s="21"/>
      <c r="D550" s="21"/>
      <c r="F550" s="64">
        <f>SWM!$F$50</f>
        <v>8300134</v>
      </c>
      <c r="G550" s="64">
        <f>SWM!$G$50</f>
        <v>0</v>
      </c>
      <c r="H550" s="64">
        <f>SWM!$H$50</f>
        <v>234134</v>
      </c>
      <c r="I550" s="64">
        <f>SWM!$I$50</f>
        <v>8141</v>
      </c>
      <c r="J550" s="64">
        <f>SWM!$J$50</f>
        <v>184440</v>
      </c>
      <c r="K550" s="64">
        <f>SWM!$K$50</f>
        <v>1009194</v>
      </c>
      <c r="L550" s="65">
        <f>SWM!$L$50</f>
        <v>9736043</v>
      </c>
      <c r="N550" s="97"/>
      <c r="O550" s="347"/>
      <c r="P550" s="98"/>
      <c r="Q550" s="93"/>
      <c r="R550" s="93"/>
      <c r="S550" s="93"/>
      <c r="T550" s="94"/>
      <c r="U550" s="95"/>
      <c r="V550" s="99"/>
      <c r="W550" s="93"/>
      <c r="X550" s="101"/>
      <c r="Y550" s="92"/>
      <c r="Z550" s="100"/>
      <c r="AB550" s="24"/>
    </row>
    <row r="551" spans="1:28" ht="15.75" hidden="1" customHeight="1" outlineLevel="1">
      <c r="A551" s="76"/>
      <c r="B551" s="63" t="str">
        <f>TAMHSC!$B$1</f>
        <v>Texas A&amp;M University System Health Science Center</v>
      </c>
      <c r="C551" s="21"/>
      <c r="D551" s="21"/>
      <c r="F551" s="64">
        <f>TAMHSC!$F$50</f>
        <v>1539533</v>
      </c>
      <c r="G551" s="64">
        <f>TAMHSC!$G$50</f>
        <v>0</v>
      </c>
      <c r="H551" s="64">
        <f>TAMHSC!$H$50</f>
        <v>690167</v>
      </c>
      <c r="I551" s="64">
        <f>TAMHSC!$I$50</f>
        <v>0</v>
      </c>
      <c r="J551" s="64">
        <f>TAMHSC!$J$50</f>
        <v>0</v>
      </c>
      <c r="K551" s="64">
        <f>TAMHSC!$K$50</f>
        <v>0</v>
      </c>
      <c r="L551" s="65">
        <f>TAMHSC!$L$50</f>
        <v>2229700</v>
      </c>
      <c r="N551" s="97"/>
      <c r="O551" s="347"/>
      <c r="P551" s="98"/>
      <c r="Q551" s="93"/>
      <c r="R551" s="93"/>
      <c r="S551" s="93"/>
      <c r="T551" s="94"/>
      <c r="U551" s="95"/>
      <c r="V551" s="99"/>
      <c r="W551" s="93"/>
      <c r="X551" s="101"/>
      <c r="Y551" s="92"/>
      <c r="Z551" s="100"/>
      <c r="AB551" s="24"/>
    </row>
    <row r="552" spans="1:28" ht="15.75" hidden="1" customHeight="1" outlineLevel="1">
      <c r="A552" s="76"/>
      <c r="B552" s="63" t="str">
        <f>THC!$B$1</f>
        <v>The University of Texas Health Science Center at Tyler</v>
      </c>
      <c r="C552" s="21"/>
      <c r="D552" s="21"/>
      <c r="F552" s="64">
        <f>THC!$F$50</f>
        <v>0</v>
      </c>
      <c r="G552" s="64">
        <f>THC!$G$50</f>
        <v>0</v>
      </c>
      <c r="H552" s="64">
        <f>THC!$H$50</f>
        <v>0</v>
      </c>
      <c r="I552" s="64">
        <f>THC!$I$50</f>
        <v>0</v>
      </c>
      <c r="J552" s="64">
        <f>THC!$J$50</f>
        <v>0</v>
      </c>
      <c r="K552" s="64">
        <f>THC!$K$50</f>
        <v>0</v>
      </c>
      <c r="L552" s="65">
        <f>THC!$L$50</f>
        <v>0</v>
      </c>
      <c r="N552" s="97"/>
      <c r="O552" s="347"/>
      <c r="P552" s="98"/>
      <c r="Q552" s="93"/>
      <c r="R552" s="93"/>
      <c r="S552" s="93"/>
      <c r="T552" s="94"/>
      <c r="U552" s="95"/>
      <c r="V552" s="99"/>
      <c r="W552" s="93"/>
      <c r="X552" s="101"/>
      <c r="Y552" s="92"/>
      <c r="Z552" s="100"/>
      <c r="AB552" s="24"/>
    </row>
    <row r="553" spans="1:28" ht="15.75" hidden="1" customHeight="1" outlineLevel="1">
      <c r="A553" s="76"/>
      <c r="B553" s="63" t="str">
        <f>TTUHSC!$B$1</f>
        <v>Texas Tech University Health Sciences Center</v>
      </c>
      <c r="C553" s="21"/>
      <c r="D553" s="21"/>
      <c r="F553" s="64">
        <f>TTUHSC!$F$50</f>
        <v>1655229</v>
      </c>
      <c r="G553" s="64">
        <f>TTUHSC!$G$50</f>
        <v>2150582</v>
      </c>
      <c r="H553" s="64">
        <f>TTUHSC!$H$50</f>
        <v>141180</v>
      </c>
      <c r="I553" s="64">
        <f>TTUHSC!$I$50</f>
        <v>1074240</v>
      </c>
      <c r="J553" s="64">
        <f>TTUHSC!$J$50</f>
        <v>0</v>
      </c>
      <c r="K553" s="64">
        <f>TTUHSC!$K$50</f>
        <v>244060</v>
      </c>
      <c r="L553" s="65">
        <f>TTUHSC!$L$50</f>
        <v>5265291</v>
      </c>
      <c r="N553" s="97"/>
      <c r="O553" s="347"/>
      <c r="P553" s="98"/>
      <c r="Q553" s="93"/>
      <c r="R553" s="93"/>
      <c r="S553" s="93"/>
      <c r="T553" s="94"/>
      <c r="U553" s="95"/>
      <c r="V553" s="99"/>
      <c r="W553" s="93"/>
      <c r="X553" s="101"/>
      <c r="Y553" s="92"/>
      <c r="Z553" s="100"/>
      <c r="AB553" s="24"/>
    </row>
    <row r="554" spans="1:28" ht="15.75" hidden="1" customHeight="1" outlineLevel="1">
      <c r="A554" s="76"/>
      <c r="B554" s="63" t="str">
        <f>TTUHSCEP!$B$1</f>
        <v>Texas Tech University Health Sciences Center at El Paso</v>
      </c>
      <c r="C554" s="21"/>
      <c r="D554" s="21"/>
      <c r="F554" s="64">
        <f>TTUHSCEP!$F$50</f>
        <v>27470</v>
      </c>
      <c r="G554" s="64">
        <f>TTUHSCEP!$G$50</f>
        <v>14081</v>
      </c>
      <c r="H554" s="64">
        <f>TTUHSCEP!$H$50</f>
        <v>0</v>
      </c>
      <c r="I554" s="64">
        <f>TTUHSCEP!$I$50</f>
        <v>22791</v>
      </c>
      <c r="J554" s="64">
        <f>TTUHSCEP!$J$50</f>
        <v>1056</v>
      </c>
      <c r="K554" s="64">
        <f>TTUHSCEP!$K$50</f>
        <v>12647</v>
      </c>
      <c r="L554" s="65">
        <f>TTUHSCEP!$L$50</f>
        <v>78045</v>
      </c>
      <c r="N554" s="97"/>
      <c r="O554" s="347"/>
      <c r="P554" s="98"/>
      <c r="Q554" s="93"/>
      <c r="R554" s="93"/>
      <c r="S554" s="93"/>
      <c r="T554" s="94"/>
      <c r="U554" s="95"/>
      <c r="V554" s="99"/>
      <c r="W554" s="93"/>
      <c r="X554" s="101"/>
      <c r="Y554" s="92"/>
      <c r="Z554" s="100"/>
      <c r="AB554" s="24"/>
    </row>
    <row r="555" spans="1:28" ht="15.75" hidden="1" customHeight="1" outlineLevel="1">
      <c r="A555" s="76"/>
      <c r="B555" s="63" t="str">
        <f>UNTHSC1!$B$1</f>
        <v>University of North Texas Health Science Center at Fort Worth (Less PM)</v>
      </c>
      <c r="C555" s="21"/>
      <c r="D555" s="21"/>
      <c r="F555" s="64">
        <f>UNTHSC1!$F$50</f>
        <v>188865</v>
      </c>
      <c r="G555" s="64">
        <f>UNTHSC1!$G$50</f>
        <v>0</v>
      </c>
      <c r="H555" s="64">
        <f>UNTHSC1!$H$50</f>
        <v>0</v>
      </c>
      <c r="I555" s="64">
        <f>UNTHSC1!$I$50</f>
        <v>15990</v>
      </c>
      <c r="J555" s="64">
        <f>UNTHSC1!$J$50</f>
        <v>22785</v>
      </c>
      <c r="K555" s="64">
        <f>UNTHSC1!$K$50</f>
        <v>37130</v>
      </c>
      <c r="L555" s="65">
        <f>UNTHSC1!$L$50</f>
        <v>264770</v>
      </c>
      <c r="N555" s="97"/>
      <c r="O555" s="347"/>
      <c r="P555" s="98"/>
      <c r="Q555" s="93"/>
      <c r="R555" s="93"/>
      <c r="S555" s="93"/>
      <c r="T555" s="94"/>
      <c r="U555" s="95"/>
      <c r="V555" s="99"/>
      <c r="W555" s="93"/>
      <c r="X555" s="101"/>
      <c r="Y555" s="92"/>
      <c r="Z555" s="100"/>
      <c r="AB555" s="24"/>
    </row>
    <row r="556" spans="1:28" ht="15.75" hidden="1" customHeight="1" outlineLevel="1">
      <c r="A556" s="76"/>
      <c r="B556" s="63" t="str">
        <f>UHM!$B$1</f>
        <v>University of Houston Medical School (M)</v>
      </c>
      <c r="C556" s="21"/>
      <c r="D556" s="21"/>
      <c r="F556" s="64">
        <f>UHM!$F$50</f>
        <v>0</v>
      </c>
      <c r="G556" s="64">
        <f>UHM!$G$50</f>
        <v>0</v>
      </c>
      <c r="H556" s="64">
        <f>UHM!$H$50</f>
        <v>0</v>
      </c>
      <c r="I556" s="64">
        <f>UHM!$I$50</f>
        <v>0</v>
      </c>
      <c r="J556" s="64">
        <f>UHM!$J$50</f>
        <v>0</v>
      </c>
      <c r="K556" s="64">
        <f>UHM!$K$50</f>
        <v>9680</v>
      </c>
      <c r="L556" s="65">
        <f>UHM!$L$50</f>
        <v>9680</v>
      </c>
      <c r="N556" s="97"/>
      <c r="O556" s="347"/>
      <c r="P556" s="98"/>
      <c r="Q556" s="93"/>
      <c r="R556" s="93"/>
      <c r="S556" s="93"/>
      <c r="T556" s="94"/>
      <c r="U556" s="95"/>
      <c r="V556" s="99"/>
      <c r="W556" s="93"/>
      <c r="X556" s="101"/>
      <c r="Y556" s="92"/>
      <c r="Z556" s="100"/>
      <c r="AB556" s="24"/>
    </row>
    <row r="557" spans="1:28" ht="15.75" customHeight="1" collapsed="1">
      <c r="A557" s="355" t="s">
        <v>600</v>
      </c>
      <c r="B557" s="55" t="s">
        <v>359</v>
      </c>
      <c r="C557" s="21"/>
      <c r="D557" s="21"/>
      <c r="F557" s="64">
        <f t="shared" ref="F557:L557" si="29">SUM(F544:F556)</f>
        <v>36356618</v>
      </c>
      <c r="G557" s="64">
        <f t="shared" si="29"/>
        <v>8623837</v>
      </c>
      <c r="H557" s="64">
        <f t="shared" si="29"/>
        <v>1596351</v>
      </c>
      <c r="I557" s="64">
        <f t="shared" si="29"/>
        <v>1169786</v>
      </c>
      <c r="J557" s="64">
        <f t="shared" si="29"/>
        <v>385739</v>
      </c>
      <c r="K557" s="64">
        <f t="shared" si="29"/>
        <v>3338994</v>
      </c>
      <c r="L557" s="65">
        <f t="shared" si="29"/>
        <v>51471325</v>
      </c>
      <c r="N557" s="97"/>
      <c r="P557" s="98"/>
      <c r="Q557" s="93"/>
      <c r="R557" s="93"/>
      <c r="S557" s="93"/>
      <c r="T557" s="94"/>
      <c r="U557" s="95"/>
      <c r="V557" s="99"/>
      <c r="W557" s="93"/>
      <c r="X557" s="101"/>
      <c r="Y557" s="92"/>
      <c r="Z557" s="100"/>
      <c r="AB557" s="24"/>
    </row>
    <row r="558" spans="1:28" ht="15.75" hidden="1" customHeight="1" outlineLevel="1">
      <c r="A558" s="76"/>
      <c r="B558" s="55" t="str">
        <f>AUSM!$B$1</f>
        <v>The University of Texas at Austin Medical School (M)</v>
      </c>
      <c r="C558" s="21"/>
      <c r="D558" s="21"/>
      <c r="F558" s="64">
        <f>AUSM!$F$51</f>
        <v>0</v>
      </c>
      <c r="G558" s="64">
        <f>AUSM!$G$51</f>
        <v>0</v>
      </c>
      <c r="H558" s="64">
        <f>AUSM!$H$51</f>
        <v>0</v>
      </c>
      <c r="I558" s="64">
        <f>AUSM!$I$51</f>
        <v>0</v>
      </c>
      <c r="J558" s="64">
        <f>AUSM!$J$51</f>
        <v>0</v>
      </c>
      <c r="K558" s="64">
        <f>AUSM!$K$51</f>
        <v>0</v>
      </c>
      <c r="L558" s="65">
        <f>AUSM!$L$51</f>
        <v>0</v>
      </c>
      <c r="N558" s="97"/>
      <c r="P558" s="98"/>
      <c r="Q558" s="93"/>
      <c r="R558" s="93"/>
      <c r="S558" s="93"/>
      <c r="T558" s="94"/>
      <c r="U558" s="95"/>
      <c r="V558" s="99"/>
      <c r="W558" s="93"/>
      <c r="X558" s="101"/>
      <c r="Y558" s="92"/>
      <c r="Z558" s="100"/>
      <c r="AB558" s="24"/>
    </row>
    <row r="559" spans="1:28" ht="15.75" hidden="1" customHeight="1" outlineLevel="1">
      <c r="A559" s="76"/>
      <c r="B559" s="55" t="str">
        <f>HSH!$B$1</f>
        <v>The University of Texas Health Science Center at Houston</v>
      </c>
      <c r="C559" s="21"/>
      <c r="D559" s="21"/>
      <c r="F559" s="64">
        <f>HSH!$F$51</f>
        <v>1187458</v>
      </c>
      <c r="G559" s="64">
        <f>HSH!$G$51</f>
        <v>0</v>
      </c>
      <c r="H559" s="64">
        <f>HSH!$H$51</f>
        <v>23687</v>
      </c>
      <c r="I559" s="64">
        <f>HSH!$I$51</f>
        <v>2977596</v>
      </c>
      <c r="J559" s="64">
        <f>HSH!$J$51</f>
        <v>53137</v>
      </c>
      <c r="K559" s="64">
        <f>HSH!$K$51</f>
        <v>899180</v>
      </c>
      <c r="L559" s="65">
        <f>HSH!$L$51</f>
        <v>5141058</v>
      </c>
      <c r="N559" s="97"/>
      <c r="P559" s="98"/>
      <c r="Q559" s="93"/>
      <c r="R559" s="93"/>
      <c r="S559" s="93"/>
      <c r="T559" s="94"/>
      <c r="U559" s="95"/>
      <c r="V559" s="99"/>
      <c r="W559" s="93"/>
      <c r="X559" s="101"/>
      <c r="Y559" s="92"/>
      <c r="Z559" s="100"/>
      <c r="AB559" s="24"/>
    </row>
    <row r="560" spans="1:28" ht="15.75" hidden="1" customHeight="1" outlineLevel="1">
      <c r="A560" s="76"/>
      <c r="B560" s="55" t="str">
        <f>HSSA!$B$1</f>
        <v>The University of Texas Health Science Center at San Antonio</v>
      </c>
      <c r="C560" s="21"/>
      <c r="D560" s="21"/>
      <c r="F560" s="64">
        <f>HSSA!$F$51</f>
        <v>3382008</v>
      </c>
      <c r="G560" s="64">
        <f>HSSA!$G$51</f>
        <v>0</v>
      </c>
      <c r="H560" s="64">
        <f>HSSA!$H$51</f>
        <v>126201</v>
      </c>
      <c r="I560" s="64">
        <f>HSSA!$I$51</f>
        <v>134756</v>
      </c>
      <c r="J560" s="64">
        <f>HSSA!$J$51</f>
        <v>38921</v>
      </c>
      <c r="K560" s="64">
        <f>HSSA!$K$51</f>
        <v>1035140</v>
      </c>
      <c r="L560" s="65">
        <f>HSSA!$L$51</f>
        <v>4717026</v>
      </c>
      <c r="N560" s="97"/>
      <c r="P560" s="98"/>
      <c r="Q560" s="93"/>
      <c r="R560" s="93"/>
      <c r="S560" s="93"/>
      <c r="T560" s="94"/>
      <c r="U560" s="95"/>
      <c r="V560" s="99"/>
      <c r="W560" s="93"/>
      <c r="X560" s="101"/>
      <c r="Y560" s="92"/>
      <c r="Z560" s="100"/>
      <c r="AB560" s="24"/>
    </row>
    <row r="561" spans="1:28" ht="15.75" hidden="1" customHeight="1" outlineLevel="1">
      <c r="A561" s="76"/>
      <c r="B561" s="55" t="str">
        <f>MBG!$B$1</f>
        <v>The University of Texas Medical Branch at Galveston</v>
      </c>
      <c r="C561" s="21"/>
      <c r="D561" s="21"/>
      <c r="F561" s="64">
        <f>MBG!$F$51</f>
        <v>0</v>
      </c>
      <c r="G561" s="64">
        <f>MBG!$G$51</f>
        <v>0</v>
      </c>
      <c r="H561" s="64">
        <f>MBG!$H$51</f>
        <v>0</v>
      </c>
      <c r="I561" s="64">
        <f>MBG!$I$51</f>
        <v>0</v>
      </c>
      <c r="J561" s="64">
        <f>MBG!$J$51</f>
        <v>0</v>
      </c>
      <c r="K561" s="64">
        <f>MBG!$K$51</f>
        <v>0</v>
      </c>
      <c r="L561" s="65">
        <f>MBG!$L$51</f>
        <v>0</v>
      </c>
      <c r="N561" s="97"/>
      <c r="P561" s="98"/>
      <c r="Q561" s="93"/>
      <c r="R561" s="93"/>
      <c r="S561" s="93"/>
      <c r="T561" s="94"/>
      <c r="U561" s="95"/>
      <c r="V561" s="99"/>
      <c r="W561" s="93"/>
      <c r="X561" s="101"/>
      <c r="Y561" s="92"/>
      <c r="Z561" s="100"/>
      <c r="AB561" s="24"/>
    </row>
    <row r="562" spans="1:28" ht="15.75" hidden="1" customHeight="1" outlineLevel="1">
      <c r="A562" s="76"/>
      <c r="B562" s="55" t="str">
        <f>MDA!$B$1</f>
        <v>The University of Texas M.D. Anderson Cancer Center</v>
      </c>
      <c r="C562" s="21"/>
      <c r="D562" s="21"/>
      <c r="F562" s="64">
        <f>MDA!$F$51</f>
        <v>255757</v>
      </c>
      <c r="G562" s="64">
        <f>MDA!$G$51</f>
        <v>0</v>
      </c>
      <c r="H562" s="64">
        <f>MDA!$H$51</f>
        <v>0</v>
      </c>
      <c r="I562" s="64">
        <f>MDA!$I$51</f>
        <v>0</v>
      </c>
      <c r="J562" s="64">
        <f>MDA!$J$51</f>
        <v>99612</v>
      </c>
      <c r="K562" s="64">
        <f>MDA!$K$51</f>
        <v>200869</v>
      </c>
      <c r="L562" s="65">
        <f>MDA!$L$51</f>
        <v>556238</v>
      </c>
      <c r="N562" s="97"/>
      <c r="P562" s="98"/>
      <c r="Q562" s="93"/>
      <c r="R562" s="93"/>
      <c r="S562" s="93"/>
      <c r="T562" s="94"/>
      <c r="U562" s="95"/>
      <c r="V562" s="99"/>
      <c r="W562" s="93"/>
      <c r="X562" s="101"/>
      <c r="Y562" s="92"/>
      <c r="Z562" s="100"/>
      <c r="AB562" s="24"/>
    </row>
    <row r="563" spans="1:28" ht="15.75" hidden="1" customHeight="1" outlineLevel="1">
      <c r="A563" s="76"/>
      <c r="B563" s="55" t="str">
        <f>RGVM!$B$1</f>
        <v>The University of Texas Rio Grande Valley Medical School (M)</v>
      </c>
      <c r="C563" s="21"/>
      <c r="D563" s="21"/>
      <c r="F563" s="64">
        <f>RGVM!$F$51</f>
        <v>0</v>
      </c>
      <c r="G563" s="64">
        <f>RGVM!$G$51</f>
        <v>0</v>
      </c>
      <c r="H563" s="64">
        <f>RGVM!$H$51</f>
        <v>0</v>
      </c>
      <c r="I563" s="64">
        <f>RGVM!$I$51</f>
        <v>0</v>
      </c>
      <c r="J563" s="64">
        <f>RGVM!$J$51</f>
        <v>0</v>
      </c>
      <c r="K563" s="64">
        <f>RGVM!$K$51</f>
        <v>0</v>
      </c>
      <c r="L563" s="65">
        <f>RGVM!$L$51</f>
        <v>0</v>
      </c>
      <c r="N563" s="97"/>
      <c r="P563" s="98"/>
      <c r="Q563" s="93"/>
      <c r="R563" s="93"/>
      <c r="S563" s="93"/>
      <c r="T563" s="94"/>
      <c r="U563" s="95"/>
      <c r="V563" s="99"/>
      <c r="W563" s="93"/>
      <c r="X563" s="101"/>
      <c r="Y563" s="92"/>
      <c r="Z563" s="100"/>
      <c r="AB563" s="24"/>
    </row>
    <row r="564" spans="1:28" ht="15.75" hidden="1" customHeight="1" outlineLevel="1">
      <c r="A564" s="76"/>
      <c r="B564" s="55" t="str">
        <f>SWM!$B$1</f>
        <v>The University of Texas Southwestern Medical Center</v>
      </c>
      <c r="C564" s="21"/>
      <c r="D564" s="21"/>
      <c r="F564" s="64">
        <f>SWM!$F$51</f>
        <v>0</v>
      </c>
      <c r="G564" s="64">
        <f>SWM!$G$51</f>
        <v>0</v>
      </c>
      <c r="H564" s="64">
        <f>SWM!$H$51</f>
        <v>0</v>
      </c>
      <c r="I564" s="64">
        <f>SWM!$I$51</f>
        <v>0</v>
      </c>
      <c r="J564" s="64">
        <f>SWM!$J$51</f>
        <v>0</v>
      </c>
      <c r="K564" s="64">
        <f>SWM!$K$51</f>
        <v>0</v>
      </c>
      <c r="L564" s="65">
        <f>SWM!$L$51</f>
        <v>0</v>
      </c>
      <c r="N564" s="97"/>
      <c r="P564" s="98"/>
      <c r="Q564" s="93"/>
      <c r="R564" s="93"/>
      <c r="S564" s="93"/>
      <c r="T564" s="94"/>
      <c r="U564" s="95"/>
      <c r="V564" s="99"/>
      <c r="W564" s="93"/>
      <c r="X564" s="101"/>
      <c r="Y564" s="92"/>
      <c r="Z564" s="100"/>
      <c r="AB564" s="24"/>
    </row>
    <row r="565" spans="1:28" ht="15.75" hidden="1" customHeight="1" outlineLevel="1">
      <c r="A565" s="76"/>
      <c r="B565" s="55" t="str">
        <f>TAMHSC!$B$1</f>
        <v>Texas A&amp;M University System Health Science Center</v>
      </c>
      <c r="C565" s="21"/>
      <c r="D565" s="21"/>
      <c r="F565" s="64">
        <f>TAMHSC!$F$51</f>
        <v>889134</v>
      </c>
      <c r="G565" s="64">
        <f>TAMHSC!$G$51</f>
        <v>0</v>
      </c>
      <c r="H565" s="64">
        <f>TAMHSC!$H$51</f>
        <v>0</v>
      </c>
      <c r="I565" s="64">
        <f>TAMHSC!$I$51</f>
        <v>0</v>
      </c>
      <c r="J565" s="64">
        <f>TAMHSC!$J$51</f>
        <v>0</v>
      </c>
      <c r="K565" s="64">
        <f>TAMHSC!$K$51</f>
        <v>0</v>
      </c>
      <c r="L565" s="65">
        <f>TAMHSC!$L$51</f>
        <v>889134</v>
      </c>
      <c r="N565" s="97"/>
      <c r="P565" s="98"/>
      <c r="Q565" s="93"/>
      <c r="R565" s="93"/>
      <c r="S565" s="93"/>
      <c r="T565" s="94"/>
      <c r="U565" s="95"/>
      <c r="V565" s="99"/>
      <c r="W565" s="93"/>
      <c r="X565" s="101"/>
      <c r="Y565" s="92"/>
      <c r="Z565" s="100"/>
      <c r="AB565" s="24"/>
    </row>
    <row r="566" spans="1:28" ht="15.75" hidden="1" customHeight="1" outlineLevel="1">
      <c r="A566" s="76"/>
      <c r="B566" s="55" t="str">
        <f>THC!$B$1</f>
        <v>The University of Texas Health Science Center at Tyler</v>
      </c>
      <c r="C566" s="21"/>
      <c r="D566" s="21"/>
      <c r="F566" s="64">
        <f>THC!$F$51</f>
        <v>0</v>
      </c>
      <c r="G566" s="64">
        <f>THC!$G$51</f>
        <v>0</v>
      </c>
      <c r="H566" s="64">
        <f>THC!$H$51</f>
        <v>0</v>
      </c>
      <c r="I566" s="64">
        <f>THC!$I$51</f>
        <v>0</v>
      </c>
      <c r="J566" s="64">
        <f>THC!$J$51</f>
        <v>0</v>
      </c>
      <c r="K566" s="64">
        <f>THC!$K$51</f>
        <v>0</v>
      </c>
      <c r="L566" s="65">
        <f>THC!$L$51</f>
        <v>0</v>
      </c>
      <c r="N566" s="97"/>
      <c r="P566" s="98"/>
      <c r="Q566" s="93"/>
      <c r="R566" s="93"/>
      <c r="S566" s="93"/>
      <c r="T566" s="94"/>
      <c r="U566" s="95"/>
      <c r="V566" s="99"/>
      <c r="W566" s="93"/>
      <c r="X566" s="101"/>
      <c r="Y566" s="92"/>
      <c r="Z566" s="100"/>
      <c r="AB566" s="24"/>
    </row>
    <row r="567" spans="1:28" ht="15.75" hidden="1" customHeight="1" outlineLevel="1">
      <c r="A567" s="76"/>
      <c r="B567" s="55" t="str">
        <f>TTUHSC!$B$1</f>
        <v>Texas Tech University Health Sciences Center</v>
      </c>
      <c r="C567" s="21"/>
      <c r="D567" s="21"/>
      <c r="F567" s="64">
        <f>TTUHSC!$F$51</f>
        <v>0</v>
      </c>
      <c r="G567" s="64">
        <f>TTUHSC!$G$51</f>
        <v>0</v>
      </c>
      <c r="H567" s="64">
        <f>TTUHSC!$H$51</f>
        <v>0</v>
      </c>
      <c r="I567" s="64">
        <f>TTUHSC!$I$51</f>
        <v>0</v>
      </c>
      <c r="J567" s="64">
        <f>TTUHSC!$J$51</f>
        <v>0</v>
      </c>
      <c r="K567" s="64"/>
      <c r="L567" s="65">
        <f>TTUHSC!$L$51</f>
        <v>0</v>
      </c>
      <c r="N567" s="97"/>
      <c r="P567" s="98"/>
      <c r="Q567" s="93"/>
      <c r="R567" s="93"/>
      <c r="S567" s="93"/>
      <c r="T567" s="94"/>
      <c r="U567" s="95"/>
      <c r="V567" s="99"/>
      <c r="W567" s="93"/>
      <c r="X567" s="101"/>
      <c r="Y567" s="92"/>
      <c r="Z567" s="100"/>
      <c r="AB567" s="24"/>
    </row>
    <row r="568" spans="1:28" ht="15.75" hidden="1" customHeight="1" outlineLevel="1">
      <c r="A568" s="76"/>
      <c r="B568" s="55" t="str">
        <f>TTUHSCEP!$B$1</f>
        <v>Texas Tech University Health Sciences Center at El Paso</v>
      </c>
      <c r="C568" s="21"/>
      <c r="D568" s="21"/>
      <c r="F568" s="64">
        <f>TTUHSCEP!$F$51</f>
        <v>0</v>
      </c>
      <c r="G568" s="64">
        <f>TTUHSCEP!$G$51</f>
        <v>0</v>
      </c>
      <c r="H568" s="64">
        <f>TTUHSCEP!$H$51</f>
        <v>0</v>
      </c>
      <c r="I568" s="64">
        <f>TTUHSCEP!$I$51</f>
        <v>0</v>
      </c>
      <c r="J568" s="64">
        <f>TTUHSCEP!$J$51</f>
        <v>0</v>
      </c>
      <c r="K568" s="64">
        <f>TTUHSCEP!$K$51</f>
        <v>0</v>
      </c>
      <c r="L568" s="65">
        <f>TTUHSCEP!$L$51</f>
        <v>0</v>
      </c>
      <c r="N568" s="97"/>
      <c r="P568" s="98"/>
      <c r="Q568" s="93"/>
      <c r="R568" s="93"/>
      <c r="S568" s="93"/>
      <c r="T568" s="94"/>
      <c r="U568" s="95"/>
      <c r="V568" s="99"/>
      <c r="W568" s="93"/>
      <c r="X568" s="101"/>
      <c r="Y568" s="92"/>
      <c r="Z568" s="100"/>
      <c r="AB568" s="24"/>
    </row>
    <row r="569" spans="1:28" ht="15.75" hidden="1" customHeight="1" outlineLevel="1">
      <c r="A569" s="76"/>
      <c r="B569" s="55" t="str">
        <f>UNTHSC1!$B$1</f>
        <v>University of North Texas Health Science Center at Fort Worth (Less PM)</v>
      </c>
      <c r="C569" s="21"/>
      <c r="D569" s="21"/>
      <c r="F569" s="64">
        <f>UNTHSC1!$F$51</f>
        <v>91458</v>
      </c>
      <c r="G569" s="64">
        <f>UNTHSC1!$G$51</f>
        <v>0</v>
      </c>
      <c r="H569" s="64">
        <f>UNTHSC1!$H$51</f>
        <v>0</v>
      </c>
      <c r="I569" s="64">
        <f>UNTHSC1!$I$51</f>
        <v>-1517</v>
      </c>
      <c r="J569" s="64">
        <f>UNTHSC1!$J$51</f>
        <v>0</v>
      </c>
      <c r="K569" s="64">
        <f>UNTHSC1!$K$51</f>
        <v>0</v>
      </c>
      <c r="L569" s="65">
        <f>UNTHSC1!$L$51</f>
        <v>89941</v>
      </c>
      <c r="N569" s="97"/>
      <c r="P569" s="98"/>
      <c r="Q569" s="93"/>
      <c r="R569" s="93"/>
      <c r="S569" s="93"/>
      <c r="T569" s="94"/>
      <c r="U569" s="95"/>
      <c r="V569" s="99"/>
      <c r="W569" s="93"/>
      <c r="X569" s="101"/>
      <c r="Y569" s="92"/>
      <c r="Z569" s="100"/>
      <c r="AB569" s="24"/>
    </row>
    <row r="570" spans="1:28" ht="15.75" hidden="1" customHeight="1" outlineLevel="1">
      <c r="A570" s="76"/>
      <c r="B570" s="612" t="str">
        <f>UHM!$B$1</f>
        <v>University of Houston Medical School (M)</v>
      </c>
      <c r="C570" s="21"/>
      <c r="D570" s="21"/>
      <c r="F570" s="64">
        <f>UHM!$F$51</f>
        <v>0</v>
      </c>
      <c r="G570" s="64">
        <f>UHM!$G$51</f>
        <v>0</v>
      </c>
      <c r="H570" s="64">
        <f>UHM!$H$51</f>
        <v>0</v>
      </c>
      <c r="I570" s="64">
        <f>UHM!$I$51</f>
        <v>0</v>
      </c>
      <c r="J570" s="64">
        <f>UHM!$J$51</f>
        <v>0</v>
      </c>
      <c r="K570" s="64">
        <f>UHM!$K$51</f>
        <v>0</v>
      </c>
      <c r="L570" s="65">
        <f>UHM!$L$51</f>
        <v>0</v>
      </c>
      <c r="N570" s="97"/>
      <c r="P570" s="98"/>
      <c r="Q570" s="93"/>
      <c r="R570" s="93"/>
      <c r="S570" s="93"/>
      <c r="T570" s="94"/>
      <c r="U570" s="95"/>
      <c r="V570" s="99"/>
      <c r="W570" s="93"/>
      <c r="X570" s="101"/>
      <c r="Y570" s="92"/>
      <c r="Z570" s="100"/>
      <c r="AB570" s="24"/>
    </row>
    <row r="571" spans="1:28" ht="15.75" customHeight="1" collapsed="1">
      <c r="A571" s="355" t="s">
        <v>600</v>
      </c>
      <c r="B571" s="374" t="s">
        <v>504</v>
      </c>
      <c r="C571" s="21"/>
      <c r="D571" s="21"/>
      <c r="F571" s="64">
        <f t="shared" ref="F571:L571" si="30">SUM(F558:F570)</f>
        <v>5805815</v>
      </c>
      <c r="G571" s="64">
        <f t="shared" si="30"/>
        <v>0</v>
      </c>
      <c r="H571" s="64">
        <f t="shared" si="30"/>
        <v>149888</v>
      </c>
      <c r="I571" s="64">
        <f t="shared" si="30"/>
        <v>3110835</v>
      </c>
      <c r="J571" s="64">
        <f t="shared" si="30"/>
        <v>191670</v>
      </c>
      <c r="K571" s="64">
        <f t="shared" si="30"/>
        <v>2135189</v>
      </c>
      <c r="L571" s="65">
        <f t="shared" si="30"/>
        <v>11393397</v>
      </c>
      <c r="N571" s="97"/>
      <c r="P571" s="98"/>
      <c r="Q571" s="93"/>
      <c r="R571" s="93"/>
      <c r="S571" s="93"/>
      <c r="T571" s="94"/>
      <c r="U571" s="95"/>
      <c r="V571" s="99"/>
      <c r="W571" s="93"/>
      <c r="X571" s="101"/>
      <c r="Y571" s="92"/>
      <c r="Z571" s="100"/>
      <c r="AB571" s="24"/>
    </row>
    <row r="572" spans="1:28" ht="15.75" hidden="1" customHeight="1" outlineLevel="1">
      <c r="A572" s="76"/>
      <c r="B572" s="374" t="str">
        <f>AUSM!$B$1</f>
        <v>The University of Texas at Austin Medical School (M)</v>
      </c>
      <c r="C572" s="21"/>
      <c r="D572" s="21"/>
      <c r="F572" s="64">
        <f>AUSM!$F$52</f>
        <v>0</v>
      </c>
      <c r="G572" s="64">
        <f>AUSM!$G$52</f>
        <v>0</v>
      </c>
      <c r="H572" s="64">
        <f>AUSM!$H$52</f>
        <v>0</v>
      </c>
      <c r="I572" s="64">
        <f>AUSM!$I$52</f>
        <v>0</v>
      </c>
      <c r="J572" s="64">
        <f>AUSM!$J$52</f>
        <v>0</v>
      </c>
      <c r="K572" s="64">
        <f>AUSM!$K$52</f>
        <v>0</v>
      </c>
      <c r="L572" s="65">
        <f>AUSM!$L$52</f>
        <v>0</v>
      </c>
      <c r="N572" s="97"/>
      <c r="P572" s="98"/>
      <c r="Q572" s="93"/>
      <c r="R572" s="93"/>
      <c r="S572" s="93"/>
      <c r="T572" s="94"/>
      <c r="U572" s="95"/>
      <c r="V572" s="99"/>
      <c r="W572" s="93"/>
      <c r="X572" s="101"/>
      <c r="Y572" s="92"/>
      <c r="Z572" s="100"/>
      <c r="AB572" s="24"/>
    </row>
    <row r="573" spans="1:28" ht="15.75" hidden="1" customHeight="1" outlineLevel="1">
      <c r="A573" s="76"/>
      <c r="B573" s="374" t="str">
        <f>HSH!$B$1</f>
        <v>The University of Texas Health Science Center at Houston</v>
      </c>
      <c r="C573" s="21"/>
      <c r="D573" s="21"/>
      <c r="F573" s="64">
        <f>HSH!$F$52</f>
        <v>625843</v>
      </c>
      <c r="G573" s="64">
        <f>HSH!$G$52</f>
        <v>0</v>
      </c>
      <c r="H573" s="64">
        <f>HSH!$H$52</f>
        <v>371375</v>
      </c>
      <c r="I573" s="64">
        <f>HSH!$I$52</f>
        <v>0</v>
      </c>
      <c r="J573" s="64">
        <f>HSH!$J$52</f>
        <v>0</v>
      </c>
      <c r="K573" s="64">
        <f>HSH!$K$52</f>
        <v>811261</v>
      </c>
      <c r="L573" s="65">
        <f>HSH!$L$52</f>
        <v>1808479</v>
      </c>
      <c r="N573" s="97"/>
      <c r="P573" s="98"/>
      <c r="Q573" s="93"/>
      <c r="R573" s="93"/>
      <c r="S573" s="93"/>
      <c r="T573" s="94"/>
      <c r="U573" s="95"/>
      <c r="V573" s="99"/>
      <c r="W573" s="93"/>
      <c r="X573" s="101"/>
      <c r="Y573" s="92"/>
      <c r="Z573" s="100"/>
      <c r="AB573" s="24"/>
    </row>
    <row r="574" spans="1:28" ht="15.75" hidden="1" customHeight="1" outlineLevel="1">
      <c r="A574" s="76"/>
      <c r="B574" s="374" t="str">
        <f>HSSA!$B$1</f>
        <v>The University of Texas Health Science Center at San Antonio</v>
      </c>
      <c r="C574" s="21"/>
      <c r="D574" s="21"/>
      <c r="F574" s="64">
        <f>HSSA!$F$52</f>
        <v>113195</v>
      </c>
      <c r="G574" s="64">
        <f>HSSA!$G$52</f>
        <v>0</v>
      </c>
      <c r="H574" s="64">
        <f>HSSA!$H$52</f>
        <v>0</v>
      </c>
      <c r="I574" s="64">
        <f>HSSA!$I$52</f>
        <v>0</v>
      </c>
      <c r="J574" s="64">
        <f>HSSA!$J$52</f>
        <v>0</v>
      </c>
      <c r="K574" s="64">
        <f>HSSA!$K$52</f>
        <v>0</v>
      </c>
      <c r="L574" s="65">
        <f>HSSA!$L$52</f>
        <v>113195</v>
      </c>
      <c r="N574" s="97"/>
      <c r="P574" s="98"/>
      <c r="Q574" s="93"/>
      <c r="R574" s="93"/>
      <c r="S574" s="93"/>
      <c r="T574" s="94"/>
      <c r="U574" s="95"/>
      <c r="V574" s="99"/>
      <c r="W574" s="93"/>
      <c r="X574" s="101"/>
      <c r="Y574" s="92"/>
      <c r="Z574" s="100"/>
      <c r="AB574" s="24"/>
    </row>
    <row r="575" spans="1:28" ht="15.75" hidden="1" customHeight="1" outlineLevel="1">
      <c r="A575" s="76"/>
      <c r="B575" s="374" t="str">
        <f>MBG!$B$1</f>
        <v>The University of Texas Medical Branch at Galveston</v>
      </c>
      <c r="C575" s="21"/>
      <c r="D575" s="21"/>
      <c r="F575" s="64">
        <f>MBG!$F$52</f>
        <v>0</v>
      </c>
      <c r="G575" s="64">
        <f>MBG!$G$52</f>
        <v>0</v>
      </c>
      <c r="H575" s="64">
        <f>MBG!$H$52</f>
        <v>0</v>
      </c>
      <c r="I575" s="64">
        <f>MBG!$I$52</f>
        <v>0</v>
      </c>
      <c r="J575" s="64">
        <f>MBG!$J$52</f>
        <v>0</v>
      </c>
      <c r="K575" s="64">
        <f>MBG!$K$52</f>
        <v>0</v>
      </c>
      <c r="L575" s="65">
        <f>MBG!$L$52</f>
        <v>0</v>
      </c>
      <c r="N575" s="97"/>
      <c r="P575" s="98"/>
      <c r="Q575" s="93"/>
      <c r="R575" s="93"/>
      <c r="S575" s="93"/>
      <c r="T575" s="94"/>
      <c r="U575" s="95"/>
      <c r="V575" s="99"/>
      <c r="W575" s="93"/>
      <c r="X575" s="101"/>
      <c r="Y575" s="92"/>
      <c r="Z575" s="100"/>
      <c r="AB575" s="24"/>
    </row>
    <row r="576" spans="1:28" ht="15.75" hidden="1" customHeight="1" outlineLevel="1">
      <c r="A576" s="76"/>
      <c r="B576" s="374" t="str">
        <f>MDA!$B$1</f>
        <v>The University of Texas M.D. Anderson Cancer Center</v>
      </c>
      <c r="C576" s="21"/>
      <c r="D576" s="21"/>
      <c r="F576" s="64">
        <f>MDA!$F$52</f>
        <v>218415</v>
      </c>
      <c r="G576" s="64">
        <f>MDA!$G$52</f>
        <v>0</v>
      </c>
      <c r="H576" s="64">
        <f>MDA!$H$52</f>
        <v>0</v>
      </c>
      <c r="I576" s="64">
        <f>MDA!$I$52</f>
        <v>0</v>
      </c>
      <c r="J576" s="64">
        <f>MDA!$J$52</f>
        <v>467843</v>
      </c>
      <c r="K576" s="64">
        <f>MDA!$K$52</f>
        <v>181303</v>
      </c>
      <c r="L576" s="65">
        <f>MDA!$L$52</f>
        <v>867561</v>
      </c>
      <c r="N576" s="97"/>
      <c r="P576" s="98"/>
      <c r="Q576" s="93"/>
      <c r="R576" s="93"/>
      <c r="S576" s="93"/>
      <c r="T576" s="94"/>
      <c r="U576" s="95"/>
      <c r="V576" s="99"/>
      <c r="W576" s="93"/>
      <c r="X576" s="101"/>
      <c r="Y576" s="92"/>
      <c r="Z576" s="100"/>
      <c r="AB576" s="24"/>
    </row>
    <row r="577" spans="1:28" ht="15.75" hidden="1" customHeight="1" outlineLevel="1">
      <c r="A577" s="76"/>
      <c r="B577" s="374" t="str">
        <f>RGVM!$B$1</f>
        <v>The University of Texas Rio Grande Valley Medical School (M)</v>
      </c>
      <c r="C577" s="21"/>
      <c r="D577" s="21"/>
      <c r="F577" s="64">
        <f>RGVM!$F$52</f>
        <v>0</v>
      </c>
      <c r="G577" s="64">
        <f>RGVM!$G$52</f>
        <v>0</v>
      </c>
      <c r="H577" s="64">
        <f>RGVM!$H$52</f>
        <v>0</v>
      </c>
      <c r="I577" s="64">
        <f>RGVM!$I$52</f>
        <v>0</v>
      </c>
      <c r="J577" s="64">
        <f>RGVM!$J$52</f>
        <v>0</v>
      </c>
      <c r="K577" s="64">
        <f>RGVM!$K$52</f>
        <v>0</v>
      </c>
      <c r="L577" s="65">
        <f>RGVM!$L$52</f>
        <v>0</v>
      </c>
      <c r="N577" s="97"/>
      <c r="P577" s="98"/>
      <c r="Q577" s="93"/>
      <c r="R577" s="93"/>
      <c r="S577" s="93"/>
      <c r="T577" s="94"/>
      <c r="U577" s="95"/>
      <c r="V577" s="99"/>
      <c r="W577" s="93"/>
      <c r="X577" s="101"/>
      <c r="Y577" s="92"/>
      <c r="Z577" s="100"/>
      <c r="AB577" s="24"/>
    </row>
    <row r="578" spans="1:28" ht="15.75" hidden="1" customHeight="1" outlineLevel="1">
      <c r="A578" s="76"/>
      <c r="B578" s="374" t="str">
        <f>SWM!$B$1</f>
        <v>The University of Texas Southwestern Medical Center</v>
      </c>
      <c r="C578" s="21"/>
      <c r="D578" s="21"/>
      <c r="F578" s="64">
        <f>SWM!$F$52</f>
        <v>0</v>
      </c>
      <c r="G578" s="64">
        <f>SWM!$G$52</f>
        <v>0</v>
      </c>
      <c r="H578" s="64">
        <f>SWM!$H$52</f>
        <v>0</v>
      </c>
      <c r="I578" s="64">
        <f>SWM!$I$52</f>
        <v>0</v>
      </c>
      <c r="J578" s="64">
        <f>SWM!$J$52</f>
        <v>0</v>
      </c>
      <c r="K578" s="64">
        <f>SWM!$K$52</f>
        <v>0</v>
      </c>
      <c r="L578" s="65">
        <f>SWM!$L$52</f>
        <v>0</v>
      </c>
      <c r="N578" s="97"/>
      <c r="P578" s="98"/>
      <c r="Q578" s="93"/>
      <c r="R578" s="93"/>
      <c r="S578" s="93"/>
      <c r="T578" s="94"/>
      <c r="U578" s="95"/>
      <c r="V578" s="99"/>
      <c r="W578" s="93"/>
      <c r="X578" s="101"/>
      <c r="Y578" s="92"/>
      <c r="Z578" s="100"/>
      <c r="AB578" s="24"/>
    </row>
    <row r="579" spans="1:28" ht="15.75" hidden="1" customHeight="1" outlineLevel="1">
      <c r="A579" s="76"/>
      <c r="B579" s="374" t="str">
        <f>TAMHSC!$B$1</f>
        <v>Texas A&amp;M University System Health Science Center</v>
      </c>
      <c r="C579" s="21"/>
      <c r="D579" s="21"/>
      <c r="F579" s="64">
        <f>TAMHSC!$F$52</f>
        <v>0</v>
      </c>
      <c r="G579" s="64">
        <f>TAMHSC!$G$52</f>
        <v>0</v>
      </c>
      <c r="H579" s="64">
        <f>TAMHSC!$H$52</f>
        <v>0</v>
      </c>
      <c r="I579" s="64">
        <f>TAMHSC!$I$52</f>
        <v>0</v>
      </c>
      <c r="J579" s="64">
        <f>TAMHSC!$J$52</f>
        <v>0</v>
      </c>
      <c r="K579" s="64">
        <f>TAMHSC!$K$52</f>
        <v>0</v>
      </c>
      <c r="L579" s="65">
        <f>TAMHSC!$L$52</f>
        <v>0</v>
      </c>
      <c r="N579" s="97"/>
      <c r="P579" s="98"/>
      <c r="Q579" s="93"/>
      <c r="R579" s="93"/>
      <c r="S579" s="93"/>
      <c r="T579" s="94"/>
      <c r="U579" s="95"/>
      <c r="V579" s="99"/>
      <c r="W579" s="93"/>
      <c r="X579" s="101"/>
      <c r="Y579" s="92"/>
      <c r="Z579" s="100"/>
      <c r="AB579" s="24"/>
    </row>
    <row r="580" spans="1:28" ht="15.75" hidden="1" customHeight="1" outlineLevel="1">
      <c r="A580" s="76"/>
      <c r="B580" s="374" t="str">
        <f>THC!$B$1</f>
        <v>The University of Texas Health Science Center at Tyler</v>
      </c>
      <c r="C580" s="21"/>
      <c r="D580" s="21"/>
      <c r="F580" s="64">
        <f>THC!$F$52</f>
        <v>0</v>
      </c>
      <c r="G580" s="64">
        <f>THC!$G$52</f>
        <v>0</v>
      </c>
      <c r="H580" s="64">
        <f>THC!$H$52</f>
        <v>0</v>
      </c>
      <c r="I580" s="64">
        <f>THC!$I$52</f>
        <v>0</v>
      </c>
      <c r="J580" s="64">
        <f>THC!$J$52</f>
        <v>0</v>
      </c>
      <c r="K580" s="64">
        <f>THC!$K$52</f>
        <v>0</v>
      </c>
      <c r="L580" s="65">
        <f>THC!$L$52</f>
        <v>0</v>
      </c>
      <c r="N580" s="97"/>
      <c r="P580" s="98"/>
      <c r="Q580" s="93"/>
      <c r="R580" s="93"/>
      <c r="S580" s="93"/>
      <c r="T580" s="94"/>
      <c r="U580" s="95"/>
      <c r="V580" s="99"/>
      <c r="W580" s="93"/>
      <c r="X580" s="101"/>
      <c r="Y580" s="92"/>
      <c r="Z580" s="100"/>
      <c r="AB580" s="24"/>
    </row>
    <row r="581" spans="1:28" ht="15.75" hidden="1" customHeight="1" outlineLevel="1">
      <c r="A581" s="76"/>
      <c r="B581" s="374" t="str">
        <f>TTUHSC!$B$1</f>
        <v>Texas Tech University Health Sciences Center</v>
      </c>
      <c r="C581" s="21"/>
      <c r="D581" s="21"/>
      <c r="F581" s="64">
        <f>TTUHSC!$F$52</f>
        <v>1995</v>
      </c>
      <c r="G581" s="64">
        <f>TTUHSC!$G$52</f>
        <v>0</v>
      </c>
      <c r="H581" s="64">
        <f>TTUHSC!$H$52</f>
        <v>0</v>
      </c>
      <c r="I581" s="64">
        <f>TTUHSC!$I$52</f>
        <v>0</v>
      </c>
      <c r="J581" s="64">
        <f>TTUHSC!$J$52</f>
        <v>0</v>
      </c>
      <c r="K581" s="64"/>
      <c r="L581" s="65">
        <f>TTUHSC!$L$52</f>
        <v>1995</v>
      </c>
      <c r="N581" s="97"/>
      <c r="P581" s="98"/>
      <c r="Q581" s="93"/>
      <c r="R581" s="93"/>
      <c r="S581" s="93"/>
      <c r="T581" s="94"/>
      <c r="U581" s="95"/>
      <c r="V581" s="99"/>
      <c r="W581" s="93"/>
      <c r="X581" s="101"/>
      <c r="Y581" s="92"/>
      <c r="Z581" s="100"/>
      <c r="AB581" s="24"/>
    </row>
    <row r="582" spans="1:28" ht="15.75" hidden="1" customHeight="1" outlineLevel="1">
      <c r="A582" s="76"/>
      <c r="B582" s="374" t="str">
        <f>TTUHSCEP!$B$1</f>
        <v>Texas Tech University Health Sciences Center at El Paso</v>
      </c>
      <c r="C582" s="21"/>
      <c r="D582" s="21"/>
      <c r="F582" s="64">
        <f>TTUHSCEP!$F$52</f>
        <v>0</v>
      </c>
      <c r="G582" s="64">
        <f>TTUHSCEP!$G$52</f>
        <v>0</v>
      </c>
      <c r="H582" s="64">
        <f>TTUHSCEP!$H$52</f>
        <v>0</v>
      </c>
      <c r="I582" s="64">
        <f>TTUHSCEP!$I$52</f>
        <v>0</v>
      </c>
      <c r="J582" s="64">
        <f>TTUHSCEP!$J$52</f>
        <v>0</v>
      </c>
      <c r="K582" s="64">
        <f>TTUHSCEP!$K$52</f>
        <v>0</v>
      </c>
      <c r="L582" s="65">
        <f>TTUHSCEP!$L$52</f>
        <v>0</v>
      </c>
      <c r="N582" s="97"/>
      <c r="P582" s="98"/>
      <c r="Q582" s="93"/>
      <c r="R582" s="93"/>
      <c r="S582" s="93"/>
      <c r="T582" s="94"/>
      <c r="U582" s="95"/>
      <c r="V582" s="99"/>
      <c r="W582" s="93"/>
      <c r="X582" s="101"/>
      <c r="Y582" s="92"/>
      <c r="Z582" s="100"/>
      <c r="AB582" s="24"/>
    </row>
    <row r="583" spans="1:28" ht="15.75" hidden="1" customHeight="1" outlineLevel="1">
      <c r="A583" s="76"/>
      <c r="B583" s="374" t="str">
        <f>UNTHSC1!$B$1</f>
        <v>University of North Texas Health Science Center at Fort Worth (Less PM)</v>
      </c>
      <c r="C583" s="21"/>
      <c r="D583" s="21"/>
      <c r="F583" s="64">
        <f>UNTHSC1!$F$52</f>
        <v>0</v>
      </c>
      <c r="G583" s="64">
        <f>UNTHSC1!$G$52</f>
        <v>0</v>
      </c>
      <c r="H583" s="64">
        <f>UNTHSC1!$H$52</f>
        <v>0</v>
      </c>
      <c r="I583" s="64">
        <f>UNTHSC1!$I$52</f>
        <v>0</v>
      </c>
      <c r="J583" s="64">
        <f>UNTHSC1!$J$52</f>
        <v>0</v>
      </c>
      <c r="K583" s="64">
        <f>UNTHSC1!$K$52</f>
        <v>0</v>
      </c>
      <c r="L583" s="65">
        <f>UNTHSC1!$L$52</f>
        <v>0</v>
      </c>
      <c r="N583" s="97"/>
      <c r="P583" s="98"/>
      <c r="Q583" s="93"/>
      <c r="R583" s="93"/>
      <c r="S583" s="93"/>
      <c r="T583" s="94"/>
      <c r="U583" s="95"/>
      <c r="V583" s="99"/>
      <c r="W583" s="93"/>
      <c r="X583" s="101"/>
      <c r="Y583" s="92"/>
      <c r="Z583" s="100"/>
      <c r="AB583" s="24"/>
    </row>
    <row r="584" spans="1:28" ht="15.75" hidden="1" customHeight="1" outlineLevel="1">
      <c r="A584" s="76"/>
      <c r="B584" s="614" t="str">
        <f>UHM!$B$1</f>
        <v>University of Houston Medical School (M)</v>
      </c>
      <c r="C584" s="21"/>
      <c r="D584" s="21"/>
      <c r="F584" s="64">
        <f>UHM!$F$52</f>
        <v>0</v>
      </c>
      <c r="G584" s="64">
        <f>UHM!$G$52</f>
        <v>0</v>
      </c>
      <c r="H584" s="64">
        <f>UHM!$H$52</f>
        <v>0</v>
      </c>
      <c r="I584" s="64">
        <f>UHM!$I$52</f>
        <v>0</v>
      </c>
      <c r="J584" s="64">
        <f>UHM!$J$52</f>
        <v>0</v>
      </c>
      <c r="K584" s="64">
        <f>UHM!$K$52</f>
        <v>0</v>
      </c>
      <c r="L584" s="65">
        <f>UHM!$L$52</f>
        <v>0</v>
      </c>
      <c r="N584" s="97"/>
      <c r="P584" s="98"/>
      <c r="Q584" s="93"/>
      <c r="R584" s="93"/>
      <c r="S584" s="93"/>
      <c r="T584" s="94"/>
      <c r="U584" s="95"/>
      <c r="V584" s="99"/>
      <c r="W584" s="93"/>
      <c r="X584" s="101"/>
      <c r="Y584" s="92"/>
      <c r="Z584" s="100"/>
      <c r="AB584" s="24"/>
    </row>
    <row r="585" spans="1:28" ht="15.75" customHeight="1" collapsed="1">
      <c r="A585" s="355" t="s">
        <v>600</v>
      </c>
      <c r="B585" s="374" t="s">
        <v>505</v>
      </c>
      <c r="C585" s="21"/>
      <c r="D585" s="21"/>
      <c r="F585" s="64">
        <f t="shared" ref="F585:L585" si="31">SUM(F572:F584)</f>
        <v>959448</v>
      </c>
      <c r="G585" s="64">
        <f t="shared" si="31"/>
        <v>0</v>
      </c>
      <c r="H585" s="64">
        <f t="shared" si="31"/>
        <v>371375</v>
      </c>
      <c r="I585" s="64">
        <f t="shared" si="31"/>
        <v>0</v>
      </c>
      <c r="J585" s="64">
        <f t="shared" si="31"/>
        <v>467843</v>
      </c>
      <c r="K585" s="64">
        <f t="shared" si="31"/>
        <v>992564</v>
      </c>
      <c r="L585" s="65">
        <f t="shared" si="31"/>
        <v>2791230</v>
      </c>
      <c r="N585" s="97"/>
      <c r="P585" s="98"/>
      <c r="Q585" s="93"/>
      <c r="R585" s="93"/>
      <c r="S585" s="93"/>
      <c r="T585" s="94"/>
      <c r="U585" s="95"/>
      <c r="V585" s="99"/>
      <c r="W585" s="93"/>
      <c r="X585" s="101"/>
      <c r="Y585" s="92"/>
      <c r="Z585" s="100"/>
      <c r="AB585" s="24"/>
    </row>
    <row r="586" spans="1:28" ht="15.75" hidden="1" customHeight="1" outlineLevel="1">
      <c r="A586" s="76"/>
      <c r="B586" s="374" t="str">
        <f>AUSM!$B$1</f>
        <v>The University of Texas at Austin Medical School (M)</v>
      </c>
      <c r="C586" s="21"/>
      <c r="D586" s="21"/>
      <c r="F586" s="64">
        <f>AUSM!$F$53</f>
        <v>0</v>
      </c>
      <c r="G586" s="64">
        <f>AUSM!$G$53</f>
        <v>0</v>
      </c>
      <c r="H586" s="64">
        <f>AUSM!$H$53</f>
        <v>0</v>
      </c>
      <c r="I586" s="64">
        <f>AUSM!$I$53</f>
        <v>0</v>
      </c>
      <c r="J586" s="64">
        <f>AUSM!$J$53</f>
        <v>0</v>
      </c>
      <c r="K586" s="64">
        <f>AUSM!$K$53</f>
        <v>0</v>
      </c>
      <c r="L586" s="65">
        <f>AUSM!$L$53</f>
        <v>0</v>
      </c>
      <c r="N586" s="97"/>
      <c r="P586" s="98"/>
      <c r="Q586" s="93"/>
      <c r="R586" s="93"/>
      <c r="S586" s="93"/>
      <c r="T586" s="94"/>
      <c r="U586" s="95"/>
      <c r="V586" s="99"/>
      <c r="W586" s="93"/>
      <c r="X586" s="101"/>
      <c r="Y586" s="92"/>
      <c r="Z586" s="100"/>
      <c r="AB586" s="24"/>
    </row>
    <row r="587" spans="1:28" ht="15.75" hidden="1" customHeight="1" outlineLevel="1">
      <c r="A587" s="76"/>
      <c r="B587" s="374" t="str">
        <f>HSH!$B$1</f>
        <v>The University of Texas Health Science Center at Houston</v>
      </c>
      <c r="C587" s="21"/>
      <c r="D587" s="21"/>
      <c r="F587" s="64">
        <f>HSH!$F$53</f>
        <v>0</v>
      </c>
      <c r="G587" s="64">
        <f>HSH!$G$53</f>
        <v>0</v>
      </c>
      <c r="H587" s="64">
        <f>HSH!$H$53</f>
        <v>0</v>
      </c>
      <c r="I587" s="64">
        <f>HSH!$I$53</f>
        <v>0</v>
      </c>
      <c r="J587" s="64">
        <f>HSH!$J$53</f>
        <v>0</v>
      </c>
      <c r="K587" s="64">
        <f>HSH!$K$53</f>
        <v>0</v>
      </c>
      <c r="L587" s="65">
        <f>HSH!$L$53</f>
        <v>0</v>
      </c>
      <c r="N587" s="97"/>
      <c r="P587" s="98"/>
      <c r="Q587" s="93"/>
      <c r="R587" s="93"/>
      <c r="S587" s="93"/>
      <c r="T587" s="94"/>
      <c r="U587" s="95"/>
      <c r="V587" s="99"/>
      <c r="W587" s="93"/>
      <c r="X587" s="101"/>
      <c r="Y587" s="92"/>
      <c r="Z587" s="100"/>
      <c r="AB587" s="24"/>
    </row>
    <row r="588" spans="1:28" ht="15.75" hidden="1" customHeight="1" outlineLevel="1">
      <c r="A588" s="76"/>
      <c r="B588" s="374" t="str">
        <f>HSSA!$B$1</f>
        <v>The University of Texas Health Science Center at San Antonio</v>
      </c>
      <c r="C588" s="21"/>
      <c r="D588" s="21"/>
      <c r="F588" s="64">
        <f>HSSA!$F$53</f>
        <v>0</v>
      </c>
      <c r="G588" s="64">
        <f>HSSA!$G$53</f>
        <v>0</v>
      </c>
      <c r="H588" s="64">
        <f>HSSA!$H$53</f>
        <v>0</v>
      </c>
      <c r="I588" s="64">
        <f>HSSA!$I$53</f>
        <v>0</v>
      </c>
      <c r="J588" s="64">
        <f>HSSA!$J$53</f>
        <v>0</v>
      </c>
      <c r="K588" s="64">
        <f>HSSA!$K$53</f>
        <v>0</v>
      </c>
      <c r="L588" s="65">
        <f>HSSA!$L$53</f>
        <v>0</v>
      </c>
      <c r="N588" s="97"/>
      <c r="P588" s="98"/>
      <c r="Q588" s="93"/>
      <c r="R588" s="93"/>
      <c r="S588" s="93"/>
      <c r="T588" s="94"/>
      <c r="U588" s="95"/>
      <c r="V588" s="99"/>
      <c r="W588" s="93"/>
      <c r="X588" s="101"/>
      <c r="Y588" s="92"/>
      <c r="Z588" s="100"/>
      <c r="AB588" s="24"/>
    </row>
    <row r="589" spans="1:28" ht="15.75" hidden="1" customHeight="1" outlineLevel="1">
      <c r="A589" s="76"/>
      <c r="B589" s="374" t="str">
        <f>MBG!$B$1</f>
        <v>The University of Texas Medical Branch at Galveston</v>
      </c>
      <c r="C589" s="21"/>
      <c r="D589" s="21"/>
      <c r="F589" s="64">
        <f>MBG!$F$53</f>
        <v>0</v>
      </c>
      <c r="G589" s="64">
        <f>MBG!$G$53</f>
        <v>0</v>
      </c>
      <c r="H589" s="64">
        <f>MBG!$H$53</f>
        <v>0</v>
      </c>
      <c r="I589" s="64">
        <f>MBG!$I$53</f>
        <v>0</v>
      </c>
      <c r="J589" s="64">
        <f>MBG!$J$53</f>
        <v>0</v>
      </c>
      <c r="K589" s="64">
        <f>MBG!$K$53</f>
        <v>0</v>
      </c>
      <c r="L589" s="65">
        <f>MBG!$L$53</f>
        <v>0</v>
      </c>
      <c r="N589" s="97"/>
      <c r="P589" s="98"/>
      <c r="Q589" s="93"/>
      <c r="R589" s="93"/>
      <c r="S589" s="93"/>
      <c r="T589" s="94"/>
      <c r="U589" s="95"/>
      <c r="V589" s="99"/>
      <c r="W589" s="93"/>
      <c r="X589" s="101"/>
      <c r="Y589" s="92"/>
      <c r="Z589" s="100"/>
      <c r="AB589" s="24"/>
    </row>
    <row r="590" spans="1:28" ht="15.75" hidden="1" customHeight="1" outlineLevel="1">
      <c r="A590" s="76"/>
      <c r="B590" s="374" t="str">
        <f>MDA!$B$1</f>
        <v>The University of Texas M.D. Anderson Cancer Center</v>
      </c>
      <c r="C590" s="21"/>
      <c r="D590" s="21"/>
      <c r="F590" s="64">
        <f>MDA!$F$53</f>
        <v>0</v>
      </c>
      <c r="G590" s="64">
        <f>MDA!$G$53</f>
        <v>0</v>
      </c>
      <c r="H590" s="64">
        <f>MDA!$H$53</f>
        <v>0</v>
      </c>
      <c r="I590" s="64">
        <f>MDA!$I$53</f>
        <v>0</v>
      </c>
      <c r="J590" s="64">
        <f>MDA!$J$53</f>
        <v>0</v>
      </c>
      <c r="K590" s="64">
        <f>MDA!$K$53</f>
        <v>0</v>
      </c>
      <c r="L590" s="65">
        <f>MDA!$L$53</f>
        <v>0</v>
      </c>
      <c r="N590" s="97"/>
      <c r="P590" s="98"/>
      <c r="Q590" s="93"/>
      <c r="R590" s="93"/>
      <c r="S590" s="93"/>
      <c r="T590" s="94"/>
      <c r="U590" s="95"/>
      <c r="V590" s="99"/>
      <c r="W590" s="93"/>
      <c r="X590" s="101"/>
      <c r="Y590" s="92"/>
      <c r="Z590" s="100"/>
      <c r="AB590" s="24"/>
    </row>
    <row r="591" spans="1:28" ht="15.75" hidden="1" customHeight="1" outlineLevel="1">
      <c r="A591" s="76"/>
      <c r="B591" s="374" t="str">
        <f>RGVM!$B$1</f>
        <v>The University of Texas Rio Grande Valley Medical School (M)</v>
      </c>
      <c r="C591" s="21"/>
      <c r="D591" s="21"/>
      <c r="F591" s="64">
        <f>RGVM!$F$53</f>
        <v>0</v>
      </c>
      <c r="G591" s="64">
        <f>RGVM!$G$53</f>
        <v>0</v>
      </c>
      <c r="H591" s="64">
        <f>RGVM!$H$53</f>
        <v>0</v>
      </c>
      <c r="I591" s="64">
        <f>RGVM!$I$53</f>
        <v>0</v>
      </c>
      <c r="J591" s="64">
        <f>RGVM!$J$53</f>
        <v>0</v>
      </c>
      <c r="K591" s="64">
        <f>RGVM!$K$53</f>
        <v>0</v>
      </c>
      <c r="L591" s="65">
        <f>RGVM!$L$53</f>
        <v>0</v>
      </c>
      <c r="N591" s="97"/>
      <c r="P591" s="98"/>
      <c r="Q591" s="93"/>
      <c r="R591" s="93"/>
      <c r="S591" s="93"/>
      <c r="T591" s="94"/>
      <c r="U591" s="95"/>
      <c r="V591" s="99"/>
      <c r="W591" s="93"/>
      <c r="X591" s="101"/>
      <c r="Y591" s="92"/>
      <c r="Z591" s="100"/>
      <c r="AB591" s="24"/>
    </row>
    <row r="592" spans="1:28" ht="15.75" hidden="1" customHeight="1" outlineLevel="1">
      <c r="A592" s="76"/>
      <c r="B592" s="374" t="str">
        <f>SWM!$B$1</f>
        <v>The University of Texas Southwestern Medical Center</v>
      </c>
      <c r="C592" s="21"/>
      <c r="D592" s="21"/>
      <c r="F592" s="64">
        <f>SWM!$F$53</f>
        <v>0</v>
      </c>
      <c r="G592" s="64">
        <f>SWM!$G$53</f>
        <v>0</v>
      </c>
      <c r="H592" s="64">
        <f>SWM!$H$53</f>
        <v>0</v>
      </c>
      <c r="I592" s="64">
        <f>SWM!$I$53</f>
        <v>0</v>
      </c>
      <c r="J592" s="64">
        <f>SWM!$J$53</f>
        <v>0</v>
      </c>
      <c r="K592" s="64">
        <f>SWM!$K$53</f>
        <v>0</v>
      </c>
      <c r="L592" s="65">
        <f>SWM!$L$53</f>
        <v>0</v>
      </c>
      <c r="N592" s="97"/>
      <c r="P592" s="98"/>
      <c r="Q592" s="93"/>
      <c r="R592" s="93"/>
      <c r="S592" s="93"/>
      <c r="T592" s="94"/>
      <c r="U592" s="95"/>
      <c r="V592" s="99"/>
      <c r="W592" s="93"/>
      <c r="X592" s="101"/>
      <c r="Y592" s="92"/>
      <c r="Z592" s="100"/>
      <c r="AB592" s="24"/>
    </row>
    <row r="593" spans="1:28" ht="15.75" hidden="1" customHeight="1" outlineLevel="1">
      <c r="A593" s="76"/>
      <c r="B593" s="374" t="str">
        <f>TAMHSC!$B$1</f>
        <v>Texas A&amp;M University System Health Science Center</v>
      </c>
      <c r="C593" s="21"/>
      <c r="D593" s="21"/>
      <c r="F593" s="64">
        <f>TAMHSC!$F$53</f>
        <v>0</v>
      </c>
      <c r="G593" s="64">
        <f>TAMHSC!$G$53</f>
        <v>0</v>
      </c>
      <c r="H593" s="64">
        <f>TAMHSC!$H$53</f>
        <v>0</v>
      </c>
      <c r="I593" s="64">
        <f>TAMHSC!$I$53</f>
        <v>0</v>
      </c>
      <c r="J593" s="64">
        <f>TAMHSC!$J$53</f>
        <v>0</v>
      </c>
      <c r="K593" s="64">
        <f>TAMHSC!$K$53</f>
        <v>0</v>
      </c>
      <c r="L593" s="65">
        <f>TAMHSC!$L$53</f>
        <v>0</v>
      </c>
      <c r="N593" s="97"/>
      <c r="P593" s="98"/>
      <c r="Q593" s="93"/>
      <c r="R593" s="93"/>
      <c r="S593" s="93"/>
      <c r="T593" s="94"/>
      <c r="U593" s="95"/>
      <c r="V593" s="99"/>
      <c r="W593" s="93"/>
      <c r="X593" s="101"/>
      <c r="Y593" s="92"/>
      <c r="Z593" s="100"/>
      <c r="AB593" s="24"/>
    </row>
    <row r="594" spans="1:28" ht="15.75" hidden="1" customHeight="1" outlineLevel="1">
      <c r="A594" s="76"/>
      <c r="B594" s="374" t="str">
        <f>THC!$B$1</f>
        <v>The University of Texas Health Science Center at Tyler</v>
      </c>
      <c r="C594" s="21"/>
      <c r="D594" s="21"/>
      <c r="F594" s="64">
        <f>THC!$F$53</f>
        <v>0</v>
      </c>
      <c r="G594" s="64">
        <f>THC!$G$53</f>
        <v>0</v>
      </c>
      <c r="H594" s="64">
        <f>THC!$H$53</f>
        <v>0</v>
      </c>
      <c r="I594" s="64">
        <f>THC!$I$53</f>
        <v>0</v>
      </c>
      <c r="J594" s="64">
        <f>THC!$J$53</f>
        <v>0</v>
      </c>
      <c r="K594" s="64">
        <f>THC!$K$53</f>
        <v>0</v>
      </c>
      <c r="L594" s="65">
        <f>THC!$L$53</f>
        <v>0</v>
      </c>
      <c r="N594" s="97"/>
      <c r="P594" s="98"/>
      <c r="Q594" s="93"/>
      <c r="R594" s="93"/>
      <c r="S594" s="93"/>
      <c r="T594" s="94"/>
      <c r="U594" s="95"/>
      <c r="V594" s="99"/>
      <c r="W594" s="93"/>
      <c r="X594" s="101"/>
      <c r="Y594" s="92"/>
      <c r="Z594" s="100"/>
      <c r="AB594" s="24"/>
    </row>
    <row r="595" spans="1:28" ht="15.75" hidden="1" customHeight="1" outlineLevel="1">
      <c r="A595" s="76"/>
      <c r="B595" s="374" t="str">
        <f>TTUHSC!$B$1</f>
        <v>Texas Tech University Health Sciences Center</v>
      </c>
      <c r="C595" s="21"/>
      <c r="D595" s="21"/>
      <c r="F595" s="64">
        <f>TTUHSC!$F$53</f>
        <v>0</v>
      </c>
      <c r="G595" s="64">
        <f>TTUHSC!$G$53</f>
        <v>0</v>
      </c>
      <c r="H595" s="64">
        <f>TTUHSC!$H$53</f>
        <v>0</v>
      </c>
      <c r="I595" s="64">
        <f>TTUHSC!$I$53</f>
        <v>0</v>
      </c>
      <c r="J595" s="64">
        <f>TTUHSC!$J$53</f>
        <v>0</v>
      </c>
      <c r="K595" s="64">
        <f>TTUHSC!$K$53</f>
        <v>0</v>
      </c>
      <c r="L595" s="65">
        <f>TTUHSC!$L$53</f>
        <v>0</v>
      </c>
      <c r="N595" s="97"/>
      <c r="P595" s="98"/>
      <c r="Q595" s="93"/>
      <c r="R595" s="93"/>
      <c r="S595" s="93"/>
      <c r="T595" s="94"/>
      <c r="U595" s="95"/>
      <c r="V595" s="99"/>
      <c r="W595" s="93"/>
      <c r="X595" s="101"/>
      <c r="Y595" s="92"/>
      <c r="Z595" s="100"/>
      <c r="AB595" s="24"/>
    </row>
    <row r="596" spans="1:28" ht="15.75" hidden="1" customHeight="1" outlineLevel="1">
      <c r="A596" s="76"/>
      <c r="B596" s="374" t="str">
        <f>TTUHSCEP!$B$1</f>
        <v>Texas Tech University Health Sciences Center at El Paso</v>
      </c>
      <c r="C596" s="21"/>
      <c r="D596" s="21"/>
      <c r="F596" s="64">
        <f>TTUHSCEP!$F$53</f>
        <v>0</v>
      </c>
      <c r="G596" s="64">
        <f>TTUHSCEP!$G$53</f>
        <v>0</v>
      </c>
      <c r="H596" s="64">
        <f>TTUHSCEP!$H$53</f>
        <v>0</v>
      </c>
      <c r="I596" s="64">
        <f>TTUHSCEP!$I$53</f>
        <v>0</v>
      </c>
      <c r="J596" s="64">
        <f>TTUHSCEP!$J$53</f>
        <v>0</v>
      </c>
      <c r="K596" s="64">
        <f>TTUHSCEP!$K$53</f>
        <v>0</v>
      </c>
      <c r="L596" s="65">
        <f>TTUHSCEP!$L$53</f>
        <v>0</v>
      </c>
      <c r="N596" s="97"/>
      <c r="P596" s="98"/>
      <c r="Q596" s="93"/>
      <c r="R596" s="93"/>
      <c r="S596" s="93"/>
      <c r="T596" s="94"/>
      <c r="U596" s="95"/>
      <c r="V596" s="99"/>
      <c r="W596" s="93"/>
      <c r="X596" s="101"/>
      <c r="Y596" s="92"/>
      <c r="Z596" s="100"/>
      <c r="AB596" s="24"/>
    </row>
    <row r="597" spans="1:28" ht="15.75" hidden="1" customHeight="1" outlineLevel="1">
      <c r="A597" s="76"/>
      <c r="B597" s="374" t="str">
        <f>UNTHSC1!$B$1</f>
        <v>University of North Texas Health Science Center at Fort Worth (Less PM)</v>
      </c>
      <c r="C597" s="21"/>
      <c r="D597" s="21"/>
      <c r="F597" s="64">
        <f>UNTHSC1!$F$53</f>
        <v>0</v>
      </c>
      <c r="G597" s="64">
        <f>UNTHSC1!$G$53</f>
        <v>0</v>
      </c>
      <c r="H597" s="64">
        <f>UNTHSC1!$H$53</f>
        <v>0</v>
      </c>
      <c r="I597" s="64">
        <f>UNTHSC1!$I$53</f>
        <v>0</v>
      </c>
      <c r="J597" s="64">
        <f>UNTHSC1!$J$53</f>
        <v>0</v>
      </c>
      <c r="K597" s="64">
        <f>UNTHSC1!$K$53</f>
        <v>0</v>
      </c>
      <c r="L597" s="65">
        <f>UNTHSC1!$L$53</f>
        <v>0</v>
      </c>
      <c r="N597" s="97"/>
      <c r="P597" s="98"/>
      <c r="Q597" s="93"/>
      <c r="R597" s="93"/>
      <c r="S597" s="93"/>
      <c r="T597" s="94"/>
      <c r="U597" s="95"/>
      <c r="V597" s="99"/>
      <c r="W597" s="93"/>
      <c r="X597" s="101"/>
      <c r="Y597" s="92"/>
      <c r="Z597" s="100"/>
      <c r="AB597" s="24"/>
    </row>
    <row r="598" spans="1:28" ht="15.75" hidden="1" customHeight="1" outlineLevel="1">
      <c r="A598" s="76"/>
      <c r="B598" s="614" t="str">
        <f>UHM!$B$1</f>
        <v>University of Houston Medical School (M)</v>
      </c>
      <c r="C598" s="21"/>
      <c r="D598" s="21"/>
      <c r="F598" s="64">
        <f>UHM!$F$53</f>
        <v>0</v>
      </c>
      <c r="G598" s="64">
        <f>UHM!$G$53</f>
        <v>0</v>
      </c>
      <c r="H598" s="64">
        <f>UHM!$H$53</f>
        <v>0</v>
      </c>
      <c r="I598" s="64">
        <f>UHM!$I$53</f>
        <v>0</v>
      </c>
      <c r="J598" s="64">
        <f>UHM!$J$53</f>
        <v>0</v>
      </c>
      <c r="K598" s="64">
        <f>UHM!$K$53</f>
        <v>0</v>
      </c>
      <c r="L598" s="65">
        <f>UHM!$L$53</f>
        <v>0</v>
      </c>
      <c r="N598" s="97"/>
      <c r="P598" s="98"/>
      <c r="Q598" s="93"/>
      <c r="R598" s="93"/>
      <c r="S598" s="93"/>
      <c r="T598" s="94"/>
      <c r="U598" s="95"/>
      <c r="V598" s="99"/>
      <c r="W598" s="93"/>
      <c r="X598" s="101"/>
      <c r="Y598" s="92"/>
      <c r="Z598" s="100"/>
      <c r="AB598" s="24"/>
    </row>
    <row r="599" spans="1:28" ht="15.75" customHeight="1" collapsed="1">
      <c r="A599" s="355" t="s">
        <v>600</v>
      </c>
      <c r="B599" s="172" t="s">
        <v>360</v>
      </c>
      <c r="C599" s="21"/>
      <c r="D599" s="21"/>
      <c r="E599" s="21"/>
      <c r="F599" s="64">
        <f t="shared" ref="F599:L599" si="32">SUM(F586:F598)</f>
        <v>0</v>
      </c>
      <c r="G599" s="64">
        <f t="shared" si="32"/>
        <v>0</v>
      </c>
      <c r="H599" s="64">
        <f t="shared" si="32"/>
        <v>0</v>
      </c>
      <c r="I599" s="64">
        <f t="shared" si="32"/>
        <v>0</v>
      </c>
      <c r="J599" s="64">
        <f t="shared" si="32"/>
        <v>0</v>
      </c>
      <c r="K599" s="64">
        <f t="shared" si="32"/>
        <v>0</v>
      </c>
      <c r="L599" s="65">
        <f t="shared" si="32"/>
        <v>0</v>
      </c>
      <c r="N599" s="97"/>
      <c r="P599" s="98"/>
      <c r="Q599" s="93"/>
      <c r="R599" s="93"/>
      <c r="S599" s="93"/>
      <c r="T599" s="94"/>
      <c r="U599" s="95"/>
      <c r="V599" s="99"/>
      <c r="W599" s="93"/>
      <c r="X599" s="101"/>
      <c r="Y599" s="92"/>
      <c r="Z599" s="100"/>
      <c r="AB599" s="24"/>
    </row>
    <row r="600" spans="1:28" ht="15.75" hidden="1" customHeight="1" outlineLevel="1">
      <c r="A600" s="76"/>
      <c r="B600" s="172" t="str">
        <f>AUSM!$B$1</f>
        <v>The University of Texas at Austin Medical School (M)</v>
      </c>
      <c r="C600" s="21"/>
      <c r="D600" s="21"/>
      <c r="E600" s="21"/>
      <c r="F600" s="64">
        <f>AUSM!$F$54</f>
        <v>0</v>
      </c>
      <c r="G600" s="64">
        <f>AUSM!$G$54</f>
        <v>0</v>
      </c>
      <c r="H600" s="64">
        <f>AUSM!$H$54</f>
        <v>0</v>
      </c>
      <c r="I600" s="64">
        <f>AUSM!$I$54</f>
        <v>0</v>
      </c>
      <c r="J600" s="64">
        <f>AUSM!$J$54</f>
        <v>0</v>
      </c>
      <c r="K600" s="64">
        <f>AUSM!$K$54</f>
        <v>0</v>
      </c>
      <c r="L600" s="65">
        <f>AUSM!$L$54</f>
        <v>0</v>
      </c>
      <c r="N600" s="97"/>
      <c r="P600" s="98"/>
      <c r="Q600" s="93"/>
      <c r="R600" s="93"/>
      <c r="S600" s="93"/>
      <c r="T600" s="94"/>
      <c r="U600" s="95"/>
      <c r="V600" s="99"/>
      <c r="W600" s="93"/>
      <c r="X600" s="101"/>
      <c r="Y600" s="92"/>
      <c r="Z600" s="100"/>
      <c r="AB600" s="24"/>
    </row>
    <row r="601" spans="1:28" ht="15.75" hidden="1" customHeight="1" outlineLevel="1">
      <c r="A601" s="76"/>
      <c r="B601" s="172" t="str">
        <f>HSH!$B$1</f>
        <v>The University of Texas Health Science Center at Houston</v>
      </c>
      <c r="C601" s="21"/>
      <c r="D601" s="21"/>
      <c r="E601" s="21"/>
      <c r="F601" s="64">
        <f>HSH!$F$54</f>
        <v>0</v>
      </c>
      <c r="G601" s="64">
        <f>HSH!$G$54</f>
        <v>0</v>
      </c>
      <c r="H601" s="64">
        <f>HSH!$H$54</f>
        <v>0</v>
      </c>
      <c r="I601" s="64">
        <f>HSH!$I$54</f>
        <v>0</v>
      </c>
      <c r="J601" s="64">
        <f>HSH!$J$54</f>
        <v>0</v>
      </c>
      <c r="K601" s="64">
        <f>HSH!$K$54</f>
        <v>0</v>
      </c>
      <c r="L601" s="65">
        <f>HSH!$L$54</f>
        <v>0</v>
      </c>
      <c r="N601" s="97"/>
      <c r="P601" s="98"/>
      <c r="Q601" s="93"/>
      <c r="R601" s="93"/>
      <c r="S601" s="93"/>
      <c r="T601" s="94"/>
      <c r="U601" s="95"/>
      <c r="V601" s="99"/>
      <c r="W601" s="93"/>
      <c r="X601" s="101"/>
      <c r="Y601" s="92"/>
      <c r="Z601" s="100"/>
      <c r="AB601" s="24"/>
    </row>
    <row r="602" spans="1:28" ht="15.75" hidden="1" customHeight="1" outlineLevel="1">
      <c r="A602" s="76"/>
      <c r="B602" s="172" t="str">
        <f>HSSA!$B$1</f>
        <v>The University of Texas Health Science Center at San Antonio</v>
      </c>
      <c r="C602" s="21"/>
      <c r="D602" s="21"/>
      <c r="E602" s="21"/>
      <c r="F602" s="64">
        <f>HSSA!$F$54</f>
        <v>0</v>
      </c>
      <c r="G602" s="64">
        <f>HSSA!$G$54</f>
        <v>0</v>
      </c>
      <c r="H602" s="64">
        <f>HSSA!$H$54</f>
        <v>0</v>
      </c>
      <c r="I602" s="64">
        <f>HSSA!$I$54</f>
        <v>0</v>
      </c>
      <c r="J602" s="64">
        <f>HSSA!$J$54</f>
        <v>0</v>
      </c>
      <c r="K602" s="64">
        <f>HSSA!$K$54</f>
        <v>0</v>
      </c>
      <c r="L602" s="65">
        <f>HSSA!$L$54</f>
        <v>0</v>
      </c>
      <c r="N602" s="97"/>
      <c r="P602" s="98"/>
      <c r="Q602" s="93"/>
      <c r="R602" s="93"/>
      <c r="S602" s="93"/>
      <c r="T602" s="94"/>
      <c r="U602" s="95"/>
      <c r="V602" s="99"/>
      <c r="W602" s="93"/>
      <c r="X602" s="101"/>
      <c r="Y602" s="92"/>
      <c r="Z602" s="100"/>
      <c r="AB602" s="24"/>
    </row>
    <row r="603" spans="1:28" ht="15.75" hidden="1" customHeight="1" outlineLevel="1">
      <c r="A603" s="76"/>
      <c r="B603" s="172" t="str">
        <f>MBG!$B$1</f>
        <v>The University of Texas Medical Branch at Galveston</v>
      </c>
      <c r="C603" s="21"/>
      <c r="D603" s="21"/>
      <c r="E603" s="21"/>
      <c r="F603" s="64">
        <f>MBG!$F$54</f>
        <v>0</v>
      </c>
      <c r="G603" s="64">
        <f>MBG!$G$54</f>
        <v>0</v>
      </c>
      <c r="H603" s="64">
        <f>MBG!$H$54</f>
        <v>0</v>
      </c>
      <c r="I603" s="64">
        <f>MBG!$I$54</f>
        <v>0</v>
      </c>
      <c r="J603" s="64">
        <f>MBG!$J$54</f>
        <v>0</v>
      </c>
      <c r="K603" s="64">
        <f>MBG!$K$54</f>
        <v>0</v>
      </c>
      <c r="L603" s="65">
        <f>MBG!$L$54</f>
        <v>0</v>
      </c>
      <c r="N603" s="97"/>
      <c r="P603" s="98"/>
      <c r="Q603" s="93"/>
      <c r="R603" s="93"/>
      <c r="S603" s="93"/>
      <c r="T603" s="94"/>
      <c r="U603" s="95"/>
      <c r="V603" s="99"/>
      <c r="W603" s="93"/>
      <c r="X603" s="101"/>
      <c r="Y603" s="92"/>
      <c r="Z603" s="100"/>
      <c r="AB603" s="24"/>
    </row>
    <row r="604" spans="1:28" ht="15.75" hidden="1" customHeight="1" outlineLevel="1">
      <c r="A604" s="76"/>
      <c r="B604" s="172" t="str">
        <f>MDA!$B$1</f>
        <v>The University of Texas M.D. Anderson Cancer Center</v>
      </c>
      <c r="C604" s="21"/>
      <c r="D604" s="21"/>
      <c r="E604" s="21"/>
      <c r="F604" s="64">
        <f>MDA!$F$54</f>
        <v>0</v>
      </c>
      <c r="G604" s="64">
        <f>MDA!$G$54</f>
        <v>0</v>
      </c>
      <c r="H604" s="64">
        <f>MDA!$H$54</f>
        <v>0</v>
      </c>
      <c r="I604" s="64">
        <f>MDA!$I$54</f>
        <v>0</v>
      </c>
      <c r="J604" s="64">
        <f>MDA!$J$54</f>
        <v>0</v>
      </c>
      <c r="K604" s="64">
        <f>MDA!$K$54</f>
        <v>0</v>
      </c>
      <c r="L604" s="65">
        <f>MDA!$L$54</f>
        <v>0</v>
      </c>
      <c r="N604" s="97"/>
      <c r="P604" s="98"/>
      <c r="Q604" s="93"/>
      <c r="R604" s="93"/>
      <c r="S604" s="93"/>
      <c r="T604" s="94"/>
      <c r="U604" s="95"/>
      <c r="V604" s="99"/>
      <c r="W604" s="93"/>
      <c r="X604" s="101"/>
      <c r="Y604" s="92"/>
      <c r="Z604" s="100"/>
      <c r="AB604" s="24"/>
    </row>
    <row r="605" spans="1:28" ht="15.75" hidden="1" customHeight="1" outlineLevel="1">
      <c r="A605" s="76"/>
      <c r="B605" s="172" t="str">
        <f>RGVM!$B$1</f>
        <v>The University of Texas Rio Grande Valley Medical School (M)</v>
      </c>
      <c r="C605" s="21"/>
      <c r="D605" s="21"/>
      <c r="E605" s="21"/>
      <c r="F605" s="64">
        <f>RGVM!$F$54</f>
        <v>0</v>
      </c>
      <c r="G605" s="64">
        <f>RGVM!$G$54</f>
        <v>0</v>
      </c>
      <c r="H605" s="64">
        <f>RGVM!$H$54</f>
        <v>0</v>
      </c>
      <c r="I605" s="64">
        <f>RGVM!$I$54</f>
        <v>0</v>
      </c>
      <c r="J605" s="64">
        <f>RGVM!$J$54</f>
        <v>0</v>
      </c>
      <c r="K605" s="64">
        <f>RGVM!$K$54</f>
        <v>0</v>
      </c>
      <c r="L605" s="65">
        <f>RGVM!$L$54</f>
        <v>0</v>
      </c>
      <c r="N605" s="97"/>
      <c r="P605" s="98"/>
      <c r="Q605" s="93"/>
      <c r="R605" s="93"/>
      <c r="S605" s="93"/>
      <c r="T605" s="94"/>
      <c r="U605" s="95"/>
      <c r="V605" s="99"/>
      <c r="W605" s="93"/>
      <c r="X605" s="101"/>
      <c r="Y605" s="92"/>
      <c r="Z605" s="100"/>
      <c r="AB605" s="24"/>
    </row>
    <row r="606" spans="1:28" ht="15.75" hidden="1" customHeight="1" outlineLevel="1">
      <c r="A606" s="76"/>
      <c r="B606" s="172" t="str">
        <f>SWM!$B$1</f>
        <v>The University of Texas Southwestern Medical Center</v>
      </c>
      <c r="C606" s="21"/>
      <c r="D606" s="21"/>
      <c r="E606" s="21"/>
      <c r="F606" s="64">
        <f>SWM!$F$54</f>
        <v>0</v>
      </c>
      <c r="G606" s="64">
        <f>SWM!$G$54</f>
        <v>0</v>
      </c>
      <c r="H606" s="64">
        <f>SWM!$H$54</f>
        <v>0</v>
      </c>
      <c r="I606" s="64">
        <f>SWM!$I$54</f>
        <v>0</v>
      </c>
      <c r="J606" s="64">
        <f>SWM!$J$54</f>
        <v>0</v>
      </c>
      <c r="K606" s="64">
        <f>SWM!$K$54</f>
        <v>0</v>
      </c>
      <c r="L606" s="65">
        <f>SWM!$L$54</f>
        <v>0</v>
      </c>
      <c r="N606" s="97"/>
      <c r="P606" s="98"/>
      <c r="Q606" s="93"/>
      <c r="R606" s="93"/>
      <c r="S606" s="93"/>
      <c r="T606" s="94"/>
      <c r="U606" s="95"/>
      <c r="V606" s="99"/>
      <c r="W606" s="93"/>
      <c r="X606" s="101"/>
      <c r="Y606" s="92"/>
      <c r="Z606" s="100"/>
      <c r="AB606" s="24"/>
    </row>
    <row r="607" spans="1:28" ht="15.75" hidden="1" customHeight="1" outlineLevel="1">
      <c r="A607" s="76"/>
      <c r="B607" s="172" t="str">
        <f>TAMHSC!$B$1</f>
        <v>Texas A&amp;M University System Health Science Center</v>
      </c>
      <c r="C607" s="21"/>
      <c r="D607" s="21"/>
      <c r="E607" s="21"/>
      <c r="F607" s="64">
        <f>TAMHSC!$F$54</f>
        <v>0</v>
      </c>
      <c r="G607" s="64">
        <f>TAMHSC!$G$54</f>
        <v>0</v>
      </c>
      <c r="H607" s="64">
        <f>TAMHSC!$H$54</f>
        <v>0</v>
      </c>
      <c r="I607" s="64">
        <f>TAMHSC!$I$54</f>
        <v>0</v>
      </c>
      <c r="J607" s="64">
        <f>TAMHSC!$J$54</f>
        <v>0</v>
      </c>
      <c r="K607" s="64">
        <f>TAMHSC!$K$54</f>
        <v>0</v>
      </c>
      <c r="L607" s="65">
        <f>TAMHSC!$L$54</f>
        <v>0</v>
      </c>
      <c r="N607" s="97"/>
      <c r="P607" s="98"/>
      <c r="Q607" s="93"/>
      <c r="R607" s="93"/>
      <c r="S607" s="93"/>
      <c r="T607" s="94"/>
      <c r="U607" s="95"/>
      <c r="V607" s="99"/>
      <c r="W607" s="93"/>
      <c r="X607" s="101"/>
      <c r="Y607" s="92"/>
      <c r="Z607" s="100"/>
      <c r="AB607" s="24"/>
    </row>
    <row r="608" spans="1:28" ht="15.75" hidden="1" customHeight="1" outlineLevel="1">
      <c r="A608" s="76"/>
      <c r="B608" s="172" t="str">
        <f>THC!$B$1</f>
        <v>The University of Texas Health Science Center at Tyler</v>
      </c>
      <c r="C608" s="21"/>
      <c r="D608" s="21"/>
      <c r="E608" s="21"/>
      <c r="F608" s="64">
        <f>THC!$F$54</f>
        <v>0</v>
      </c>
      <c r="G608" s="64">
        <f>THC!$G$54</f>
        <v>0</v>
      </c>
      <c r="H608" s="64">
        <f>THC!$H$54</f>
        <v>0</v>
      </c>
      <c r="I608" s="64">
        <f>THC!$I$54</f>
        <v>0</v>
      </c>
      <c r="J608" s="64">
        <f>THC!$J$54</f>
        <v>0</v>
      </c>
      <c r="K608" s="64">
        <f>THC!$K$54</f>
        <v>0</v>
      </c>
      <c r="L608" s="65">
        <f>THC!$L$54</f>
        <v>0</v>
      </c>
      <c r="N608" s="97"/>
      <c r="P608" s="98"/>
      <c r="Q608" s="93"/>
      <c r="R608" s="93"/>
      <c r="S608" s="93"/>
      <c r="T608" s="94"/>
      <c r="U608" s="95"/>
      <c r="V608" s="99"/>
      <c r="W608" s="93"/>
      <c r="X608" s="101"/>
      <c r="Y608" s="92"/>
      <c r="Z608" s="100"/>
      <c r="AB608" s="24"/>
    </row>
    <row r="609" spans="1:28" ht="15.75" hidden="1" customHeight="1" outlineLevel="1">
      <c r="A609" s="76"/>
      <c r="B609" s="172" t="str">
        <f>TTUHSC!$B$1</f>
        <v>Texas Tech University Health Sciences Center</v>
      </c>
      <c r="C609" s="21"/>
      <c r="D609" s="21"/>
      <c r="E609" s="21"/>
      <c r="F609" s="64">
        <f>TTUHSC!$F$54</f>
        <v>0</v>
      </c>
      <c r="G609" s="64">
        <f>TTUHSC!$G$54</f>
        <v>0</v>
      </c>
      <c r="H609" s="64">
        <f>TTUHSC!$H$54</f>
        <v>0</v>
      </c>
      <c r="I609" s="64">
        <f>TTUHSC!$I$54</f>
        <v>0</v>
      </c>
      <c r="J609" s="64">
        <f>TTUHSC!$J$54</f>
        <v>0</v>
      </c>
      <c r="K609" s="64">
        <f>TTUHSC!$K$54</f>
        <v>0</v>
      </c>
      <c r="L609" s="65">
        <f>TTUHSC!$L$54</f>
        <v>0</v>
      </c>
      <c r="N609" s="97"/>
      <c r="P609" s="98"/>
      <c r="Q609" s="93"/>
      <c r="R609" s="93"/>
      <c r="S609" s="93"/>
      <c r="T609" s="94"/>
      <c r="U609" s="95"/>
      <c r="V609" s="99"/>
      <c r="W609" s="93"/>
      <c r="X609" s="101"/>
      <c r="Y609" s="92"/>
      <c r="Z609" s="100"/>
      <c r="AB609" s="24"/>
    </row>
    <row r="610" spans="1:28" ht="15.75" hidden="1" customHeight="1" outlineLevel="1">
      <c r="A610" s="76"/>
      <c r="B610" s="172" t="str">
        <f>TTUHSCEP!$B$1</f>
        <v>Texas Tech University Health Sciences Center at El Paso</v>
      </c>
      <c r="C610" s="21"/>
      <c r="D610" s="21"/>
      <c r="E610" s="21"/>
      <c r="F610" s="64">
        <f>TTUHSCEP!$F$54</f>
        <v>0</v>
      </c>
      <c r="G610" s="64">
        <f>TTUHSCEP!$G$54</f>
        <v>0</v>
      </c>
      <c r="H610" s="64">
        <f>TTUHSCEP!$H$54</f>
        <v>0</v>
      </c>
      <c r="I610" s="64">
        <f>TTUHSCEP!$I$54</f>
        <v>0</v>
      </c>
      <c r="J610" s="64">
        <f>TTUHSCEP!$J$54</f>
        <v>0</v>
      </c>
      <c r="K610" s="64">
        <f>TTUHSCEP!$K$54</f>
        <v>0</v>
      </c>
      <c r="L610" s="65">
        <f>TTUHSCEP!$L$54</f>
        <v>0</v>
      </c>
      <c r="N610" s="97"/>
      <c r="P610" s="98"/>
      <c r="Q610" s="93"/>
      <c r="R610" s="93"/>
      <c r="S610" s="93"/>
      <c r="T610" s="94"/>
      <c r="U610" s="95"/>
      <c r="V610" s="99"/>
      <c r="W610" s="93"/>
      <c r="X610" s="101"/>
      <c r="Y610" s="92"/>
      <c r="Z610" s="100"/>
      <c r="AB610" s="24"/>
    </row>
    <row r="611" spans="1:28" ht="15.75" hidden="1" customHeight="1" outlineLevel="1">
      <c r="A611" s="76"/>
      <c r="B611" s="172" t="str">
        <f>UNTHSC1!$B$1</f>
        <v>University of North Texas Health Science Center at Fort Worth (Less PM)</v>
      </c>
      <c r="C611" s="21"/>
      <c r="D611" s="21"/>
      <c r="E611" s="21"/>
      <c r="F611" s="64">
        <f>UNTHSC1!$F$54</f>
        <v>0</v>
      </c>
      <c r="G611" s="64">
        <f>UNTHSC1!$G$54</f>
        <v>0</v>
      </c>
      <c r="H611" s="64">
        <f>UNTHSC1!$H$54</f>
        <v>0</v>
      </c>
      <c r="I611" s="64">
        <f>UNTHSC1!$I$54</f>
        <v>0</v>
      </c>
      <c r="J611" s="64">
        <f>UNTHSC1!$J$54</f>
        <v>0</v>
      </c>
      <c r="K611" s="64">
        <f>UNTHSC1!$K$54</f>
        <v>0</v>
      </c>
      <c r="L611" s="65">
        <f>UNTHSC1!$L$54</f>
        <v>0</v>
      </c>
      <c r="N611" s="97"/>
      <c r="P611" s="98"/>
      <c r="Q611" s="93"/>
      <c r="R611" s="93"/>
      <c r="S611" s="93"/>
      <c r="T611" s="94"/>
      <c r="U611" s="95"/>
      <c r="V611" s="99"/>
      <c r="W611" s="93"/>
      <c r="X611" s="101"/>
      <c r="Y611" s="92"/>
      <c r="Z611" s="100"/>
      <c r="AB611" s="24"/>
    </row>
    <row r="612" spans="1:28" ht="15.75" hidden="1" customHeight="1" outlineLevel="1">
      <c r="A612" s="76"/>
      <c r="B612" s="615" t="str">
        <f>UHM!$B$1</f>
        <v>University of Houston Medical School (M)</v>
      </c>
      <c r="C612" s="21"/>
      <c r="D612" s="21"/>
      <c r="E612" s="21"/>
      <c r="F612" s="64">
        <f>UHM!$F$54</f>
        <v>0</v>
      </c>
      <c r="G612" s="64">
        <f>UHM!$G$54</f>
        <v>0</v>
      </c>
      <c r="H612" s="64">
        <f>UHM!$H$54</f>
        <v>0</v>
      </c>
      <c r="I612" s="64">
        <f>UHM!$I$54</f>
        <v>0</v>
      </c>
      <c r="J612" s="64">
        <f>UHM!$J$54</f>
        <v>0</v>
      </c>
      <c r="K612" s="64">
        <f>UHM!$K$54</f>
        <v>0</v>
      </c>
      <c r="L612" s="65">
        <f>UHM!$L$54</f>
        <v>0</v>
      </c>
      <c r="N612" s="97"/>
      <c r="P612" s="98"/>
      <c r="Q612" s="93"/>
      <c r="R612" s="93"/>
      <c r="S612" s="93"/>
      <c r="T612" s="94"/>
      <c r="U612" s="95"/>
      <c r="V612" s="99"/>
      <c r="W612" s="93"/>
      <c r="X612" s="101"/>
      <c r="Y612" s="92"/>
      <c r="Z612" s="100"/>
      <c r="AB612" s="24"/>
    </row>
    <row r="613" spans="1:28" s="79" customFormat="1" ht="15.75" customHeight="1" collapsed="1">
      <c r="A613" s="355" t="s">
        <v>600</v>
      </c>
      <c r="B613" s="172" t="s">
        <v>361</v>
      </c>
      <c r="C613" s="78"/>
      <c r="D613" s="78"/>
      <c r="E613" s="20"/>
      <c r="F613" s="64">
        <f t="shared" ref="F613:L613" si="33">SUM(F600:F612)</f>
        <v>0</v>
      </c>
      <c r="G613" s="64">
        <f t="shared" si="33"/>
        <v>0</v>
      </c>
      <c r="H613" s="64">
        <f t="shared" si="33"/>
        <v>0</v>
      </c>
      <c r="I613" s="64">
        <f t="shared" si="33"/>
        <v>0</v>
      </c>
      <c r="J613" s="64">
        <f t="shared" si="33"/>
        <v>0</v>
      </c>
      <c r="K613" s="64">
        <f t="shared" si="33"/>
        <v>0</v>
      </c>
      <c r="L613" s="65">
        <f t="shared" si="33"/>
        <v>0</v>
      </c>
      <c r="N613" s="102"/>
      <c r="P613" s="103"/>
      <c r="Q613" s="104"/>
      <c r="R613" s="104"/>
      <c r="S613" s="104"/>
      <c r="T613" s="105"/>
      <c r="U613" s="106"/>
      <c r="V613" s="107"/>
      <c r="W613" s="104"/>
      <c r="X613" s="108"/>
      <c r="Y613" s="109"/>
      <c r="Z613" s="110"/>
      <c r="AB613" s="83"/>
    </row>
    <row r="614" spans="1:28" s="79" customFormat="1" ht="15.75" hidden="1" customHeight="1" outlineLevel="1">
      <c r="A614" s="76"/>
      <c r="B614" s="172" t="str">
        <f>AUSM!$B$1</f>
        <v>The University of Texas at Austin Medical School (M)</v>
      </c>
      <c r="C614" s="78"/>
      <c r="D614" s="78"/>
      <c r="E614" s="20"/>
      <c r="F614" s="64">
        <f>AUSM!$F$55</f>
        <v>0</v>
      </c>
      <c r="G614" s="64">
        <f>AUSM!$G$55</f>
        <v>0</v>
      </c>
      <c r="H614" s="64">
        <f>AUSM!$H$55</f>
        <v>0</v>
      </c>
      <c r="I614" s="64">
        <f>AUSM!$I$55</f>
        <v>0</v>
      </c>
      <c r="J614" s="64">
        <f>AUSM!$J$55</f>
        <v>0</v>
      </c>
      <c r="K614" s="64">
        <f>AUSM!$K$55</f>
        <v>0</v>
      </c>
      <c r="L614" s="65">
        <f>AUSM!$L$55</f>
        <v>0</v>
      </c>
      <c r="N614" s="102"/>
      <c r="P614" s="103"/>
      <c r="Q614" s="104"/>
      <c r="R614" s="104"/>
      <c r="S614" s="104"/>
      <c r="T614" s="105"/>
      <c r="U614" s="106"/>
      <c r="V614" s="107"/>
      <c r="W614" s="104"/>
      <c r="X614" s="108"/>
      <c r="Y614" s="109"/>
      <c r="Z614" s="110"/>
      <c r="AB614" s="83"/>
    </row>
    <row r="615" spans="1:28" s="79" customFormat="1" ht="15.75" hidden="1" customHeight="1" outlineLevel="1">
      <c r="A615" s="76"/>
      <c r="B615" s="172" t="str">
        <f>HSH!$B$1</f>
        <v>The University of Texas Health Science Center at Houston</v>
      </c>
      <c r="C615" s="78"/>
      <c r="D615" s="78"/>
      <c r="E615" s="20"/>
      <c r="F615" s="64">
        <f>HSH!$F$55</f>
        <v>0</v>
      </c>
      <c r="G615" s="64">
        <f>HSH!$G$55</f>
        <v>0</v>
      </c>
      <c r="H615" s="64">
        <f>HSH!$H$55</f>
        <v>0</v>
      </c>
      <c r="I615" s="64">
        <f>HSH!$I$55</f>
        <v>0</v>
      </c>
      <c r="J615" s="64">
        <f>HSH!$J$55</f>
        <v>0</v>
      </c>
      <c r="K615" s="64">
        <f>HSH!$K$55</f>
        <v>0</v>
      </c>
      <c r="L615" s="65">
        <f>HSH!$L$55</f>
        <v>0</v>
      </c>
      <c r="N615" s="102"/>
      <c r="P615" s="103"/>
      <c r="Q615" s="104"/>
      <c r="R615" s="104"/>
      <c r="S615" s="104"/>
      <c r="T615" s="105"/>
      <c r="U615" s="106"/>
      <c r="V615" s="107"/>
      <c r="W615" s="104"/>
      <c r="X615" s="108"/>
      <c r="Y615" s="109"/>
      <c r="Z615" s="110"/>
      <c r="AB615" s="83"/>
    </row>
    <row r="616" spans="1:28" s="79" customFormat="1" ht="15.75" hidden="1" customHeight="1" outlineLevel="1">
      <c r="A616" s="76"/>
      <c r="B616" s="172" t="str">
        <f>HSSA!$B$1</f>
        <v>The University of Texas Health Science Center at San Antonio</v>
      </c>
      <c r="C616" s="78"/>
      <c r="D616" s="78"/>
      <c r="E616" s="20"/>
      <c r="F616" s="64">
        <f>HSSA!$F$55</f>
        <v>0</v>
      </c>
      <c r="G616" s="64">
        <f>HSSA!$G$55</f>
        <v>0</v>
      </c>
      <c r="H616" s="64">
        <f>HSSA!$H$55</f>
        <v>0</v>
      </c>
      <c r="I616" s="64">
        <f>HSSA!$I$55</f>
        <v>0</v>
      </c>
      <c r="J616" s="64">
        <f>HSSA!$J$55</f>
        <v>0</v>
      </c>
      <c r="K616" s="64">
        <f>HSSA!$K$55</f>
        <v>0</v>
      </c>
      <c r="L616" s="65">
        <f>HSSA!$L$55</f>
        <v>0</v>
      </c>
      <c r="N616" s="102"/>
      <c r="P616" s="103"/>
      <c r="Q616" s="104"/>
      <c r="R616" s="104"/>
      <c r="S616" s="104"/>
      <c r="T616" s="105"/>
      <c r="U616" s="106"/>
      <c r="V616" s="107"/>
      <c r="W616" s="104"/>
      <c r="X616" s="108"/>
      <c r="Y616" s="109"/>
      <c r="Z616" s="110"/>
      <c r="AB616" s="83"/>
    </row>
    <row r="617" spans="1:28" s="79" customFormat="1" ht="15.75" hidden="1" customHeight="1" outlineLevel="1">
      <c r="A617" s="76"/>
      <c r="B617" s="172" t="str">
        <f>MBG!$B$1</f>
        <v>The University of Texas Medical Branch at Galveston</v>
      </c>
      <c r="C617" s="78"/>
      <c r="D617" s="78"/>
      <c r="E617" s="20"/>
      <c r="F617" s="64">
        <f>MBG!$F$55</f>
        <v>0</v>
      </c>
      <c r="G617" s="64">
        <f>MBG!$G$55</f>
        <v>0</v>
      </c>
      <c r="H617" s="64">
        <f>MBG!$H$55</f>
        <v>0</v>
      </c>
      <c r="I617" s="64">
        <f>MBG!$I$55</f>
        <v>0</v>
      </c>
      <c r="J617" s="64">
        <f>MBG!$J$55</f>
        <v>0</v>
      </c>
      <c r="K617" s="64">
        <f>MBG!$K$55</f>
        <v>0</v>
      </c>
      <c r="L617" s="65">
        <f>MBG!$L$55</f>
        <v>0</v>
      </c>
      <c r="N617" s="102"/>
      <c r="P617" s="103"/>
      <c r="Q617" s="104"/>
      <c r="R617" s="104"/>
      <c r="S617" s="104"/>
      <c r="T617" s="105"/>
      <c r="U617" s="106"/>
      <c r="V617" s="107"/>
      <c r="W617" s="104"/>
      <c r="X617" s="108"/>
      <c r="Y617" s="109"/>
      <c r="Z617" s="110"/>
      <c r="AB617" s="83"/>
    </row>
    <row r="618" spans="1:28" s="79" customFormat="1" ht="15.75" hidden="1" customHeight="1" outlineLevel="1">
      <c r="A618" s="76"/>
      <c r="B618" s="172" t="str">
        <f>MDA!$B$1</f>
        <v>The University of Texas M.D. Anderson Cancer Center</v>
      </c>
      <c r="C618" s="78"/>
      <c r="D618" s="78"/>
      <c r="E618" s="20"/>
      <c r="F618" s="64">
        <f>MDA!$F$55</f>
        <v>0</v>
      </c>
      <c r="G618" s="64">
        <f>MDA!$G$55</f>
        <v>0</v>
      </c>
      <c r="H618" s="64">
        <f>MDA!$H$55</f>
        <v>0</v>
      </c>
      <c r="I618" s="64">
        <f>MDA!$I$55</f>
        <v>0</v>
      </c>
      <c r="J618" s="64">
        <f>MDA!$J$55</f>
        <v>0</v>
      </c>
      <c r="K618" s="64">
        <f>MDA!$K$55</f>
        <v>0</v>
      </c>
      <c r="L618" s="65">
        <f>MDA!$L$55</f>
        <v>0</v>
      </c>
      <c r="N618" s="102"/>
      <c r="P618" s="103"/>
      <c r="Q618" s="104"/>
      <c r="R618" s="104"/>
      <c r="S618" s="104"/>
      <c r="T618" s="105"/>
      <c r="U618" s="106"/>
      <c r="V618" s="107"/>
      <c r="W618" s="104"/>
      <c r="X618" s="108"/>
      <c r="Y618" s="109"/>
      <c r="Z618" s="110"/>
      <c r="AB618" s="83"/>
    </row>
    <row r="619" spans="1:28" s="79" customFormat="1" ht="15.75" hidden="1" customHeight="1" outlineLevel="1">
      <c r="A619" s="76"/>
      <c r="B619" s="172" t="str">
        <f>RGVM!$B$1</f>
        <v>The University of Texas Rio Grande Valley Medical School (M)</v>
      </c>
      <c r="C619" s="78"/>
      <c r="D619" s="78"/>
      <c r="E619" s="20"/>
      <c r="F619" s="64">
        <f>RGVM!$F$55</f>
        <v>0</v>
      </c>
      <c r="G619" s="64">
        <f>RGVM!$G$55</f>
        <v>0</v>
      </c>
      <c r="H619" s="64">
        <f>RGVM!$H$55</f>
        <v>0</v>
      </c>
      <c r="I619" s="64">
        <f>RGVM!$I$55</f>
        <v>0</v>
      </c>
      <c r="J619" s="64">
        <f>RGVM!$J$55</f>
        <v>0</v>
      </c>
      <c r="K619" s="64">
        <f>RGVM!$K$55</f>
        <v>0</v>
      </c>
      <c r="L619" s="65">
        <f>RGVM!$L$55</f>
        <v>0</v>
      </c>
      <c r="N619" s="102"/>
      <c r="P619" s="103"/>
      <c r="Q619" s="104"/>
      <c r="R619" s="104"/>
      <c r="S619" s="104"/>
      <c r="T619" s="105"/>
      <c r="U619" s="106"/>
      <c r="V619" s="107"/>
      <c r="W619" s="104"/>
      <c r="X619" s="108"/>
      <c r="Y619" s="109"/>
      <c r="Z619" s="110"/>
      <c r="AB619" s="83"/>
    </row>
    <row r="620" spans="1:28" s="79" customFormat="1" ht="15.75" hidden="1" customHeight="1" outlineLevel="1">
      <c r="A620" s="76"/>
      <c r="B620" s="172" t="str">
        <f>SWM!$B$1</f>
        <v>The University of Texas Southwestern Medical Center</v>
      </c>
      <c r="C620" s="78"/>
      <c r="D620" s="78"/>
      <c r="E620" s="20"/>
      <c r="F620" s="64">
        <f>SWM!$F$55</f>
        <v>0</v>
      </c>
      <c r="G620" s="64">
        <f>SWM!$G$55</f>
        <v>0</v>
      </c>
      <c r="H620" s="64">
        <f>SWM!$H$55</f>
        <v>0</v>
      </c>
      <c r="I620" s="64">
        <f>SWM!$I$55</f>
        <v>0</v>
      </c>
      <c r="J620" s="64">
        <f>SWM!$J$55</f>
        <v>0</v>
      </c>
      <c r="K620" s="64">
        <f>SWM!$K$55</f>
        <v>0</v>
      </c>
      <c r="L620" s="65">
        <f>SWM!$L$55</f>
        <v>0</v>
      </c>
      <c r="N620" s="102"/>
      <c r="P620" s="103"/>
      <c r="Q620" s="104"/>
      <c r="R620" s="104"/>
      <c r="S620" s="104"/>
      <c r="T620" s="105"/>
      <c r="U620" s="106"/>
      <c r="V620" s="107"/>
      <c r="W620" s="104"/>
      <c r="X620" s="108"/>
      <c r="Y620" s="109"/>
      <c r="Z620" s="110"/>
      <c r="AB620" s="83"/>
    </row>
    <row r="621" spans="1:28" s="79" customFormat="1" ht="15.75" hidden="1" customHeight="1" outlineLevel="1">
      <c r="A621" s="76"/>
      <c r="B621" s="172" t="str">
        <f>TAMHSC!$B$1</f>
        <v>Texas A&amp;M University System Health Science Center</v>
      </c>
      <c r="C621" s="78"/>
      <c r="D621" s="78"/>
      <c r="E621" s="20"/>
      <c r="F621" s="64">
        <f>TAMHSC!$F$55</f>
        <v>0</v>
      </c>
      <c r="G621" s="64">
        <f>TAMHSC!$G$55</f>
        <v>0</v>
      </c>
      <c r="H621" s="64">
        <f>TAMHSC!$H$55</f>
        <v>0</v>
      </c>
      <c r="I621" s="64">
        <f>TAMHSC!$I$55</f>
        <v>0</v>
      </c>
      <c r="J621" s="64">
        <f>TAMHSC!$J$55</f>
        <v>0</v>
      </c>
      <c r="K621" s="64">
        <f>TAMHSC!$K$55</f>
        <v>0</v>
      </c>
      <c r="L621" s="65">
        <f>TAMHSC!$L$55</f>
        <v>0</v>
      </c>
      <c r="N621" s="102"/>
      <c r="P621" s="103"/>
      <c r="Q621" s="104"/>
      <c r="R621" s="104"/>
      <c r="S621" s="104"/>
      <c r="T621" s="105"/>
      <c r="U621" s="106"/>
      <c r="V621" s="107"/>
      <c r="W621" s="104"/>
      <c r="X621" s="108"/>
      <c r="Y621" s="109"/>
      <c r="Z621" s="110"/>
      <c r="AB621" s="83"/>
    </row>
    <row r="622" spans="1:28" s="79" customFormat="1" ht="15.75" hidden="1" customHeight="1" outlineLevel="1">
      <c r="A622" s="76"/>
      <c r="B622" s="172" t="str">
        <f>THC!$B$1</f>
        <v>The University of Texas Health Science Center at Tyler</v>
      </c>
      <c r="C622" s="78"/>
      <c r="D622" s="78"/>
      <c r="E622" s="20"/>
      <c r="F622" s="64">
        <f>THC!$F$55</f>
        <v>0</v>
      </c>
      <c r="G622" s="64">
        <f>THC!$G$55</f>
        <v>0</v>
      </c>
      <c r="H622" s="64">
        <f>THC!$H$55</f>
        <v>0</v>
      </c>
      <c r="I622" s="64">
        <f>THC!$I$55</f>
        <v>0</v>
      </c>
      <c r="J622" s="64">
        <f>THC!$J$55</f>
        <v>0</v>
      </c>
      <c r="K622" s="64">
        <f>THC!$K$55</f>
        <v>0</v>
      </c>
      <c r="L622" s="65">
        <f>THC!$L$55</f>
        <v>0</v>
      </c>
      <c r="N622" s="102"/>
      <c r="P622" s="103"/>
      <c r="Q622" s="104"/>
      <c r="R622" s="104"/>
      <c r="S622" s="104"/>
      <c r="T622" s="105"/>
      <c r="U622" s="106"/>
      <c r="V622" s="107"/>
      <c r="W622" s="104"/>
      <c r="X622" s="108"/>
      <c r="Y622" s="109"/>
      <c r="Z622" s="110"/>
      <c r="AB622" s="83"/>
    </row>
    <row r="623" spans="1:28" s="79" customFormat="1" ht="15.75" hidden="1" customHeight="1" outlineLevel="1">
      <c r="A623" s="76"/>
      <c r="B623" s="172" t="str">
        <f>TTUHSC!$B$1</f>
        <v>Texas Tech University Health Sciences Center</v>
      </c>
      <c r="C623" s="78"/>
      <c r="D623" s="78"/>
      <c r="E623" s="20"/>
      <c r="F623" s="64">
        <f>TTUHSC!$F$55</f>
        <v>0</v>
      </c>
      <c r="G623" s="64">
        <f>TTUHSC!$G$55</f>
        <v>0</v>
      </c>
      <c r="H623" s="64">
        <f>TTUHSC!$H$55</f>
        <v>0</v>
      </c>
      <c r="I623" s="64">
        <f>TTUHSC!$I$55</f>
        <v>0</v>
      </c>
      <c r="J623" s="64">
        <f>TTUHSC!$J$55</f>
        <v>0</v>
      </c>
      <c r="K623" s="64">
        <f>TTUHSC!$K$55</f>
        <v>0</v>
      </c>
      <c r="L623" s="65">
        <f>TTUHSC!$L$55</f>
        <v>0</v>
      </c>
      <c r="N623" s="102"/>
      <c r="P623" s="103"/>
      <c r="Q623" s="104"/>
      <c r="R623" s="104"/>
      <c r="S623" s="104"/>
      <c r="T623" s="105"/>
      <c r="U623" s="106"/>
      <c r="V623" s="107"/>
      <c r="W623" s="104"/>
      <c r="X623" s="108"/>
      <c r="Y623" s="109"/>
      <c r="Z623" s="110"/>
      <c r="AB623" s="83"/>
    </row>
    <row r="624" spans="1:28" s="79" customFormat="1" ht="15.75" hidden="1" customHeight="1" outlineLevel="1">
      <c r="A624" s="76"/>
      <c r="B624" s="172" t="str">
        <f>TTUHSCEP!$B$1</f>
        <v>Texas Tech University Health Sciences Center at El Paso</v>
      </c>
      <c r="C624" s="78"/>
      <c r="D624" s="78"/>
      <c r="E624" s="20"/>
      <c r="F624" s="64">
        <f>TTUHSCEP!$F$55</f>
        <v>0</v>
      </c>
      <c r="G624" s="64">
        <f>TTUHSCEP!$G$55</f>
        <v>0</v>
      </c>
      <c r="H624" s="64">
        <f>TTUHSCEP!$H$55</f>
        <v>0</v>
      </c>
      <c r="I624" s="64">
        <f>TTUHSCEP!$I$55</f>
        <v>0</v>
      </c>
      <c r="J624" s="64">
        <f>TTUHSCEP!$J$55</f>
        <v>0</v>
      </c>
      <c r="K624" s="64">
        <f>TTUHSCEP!$K$55</f>
        <v>0</v>
      </c>
      <c r="L624" s="65">
        <f>TTUHSCEP!$L$55</f>
        <v>0</v>
      </c>
      <c r="N624" s="102"/>
      <c r="P624" s="103"/>
      <c r="Q624" s="104"/>
      <c r="R624" s="104"/>
      <c r="S624" s="104"/>
      <c r="T624" s="105"/>
      <c r="U624" s="106"/>
      <c r="V624" s="107"/>
      <c r="W624" s="104"/>
      <c r="X624" s="108"/>
      <c r="Y624" s="109"/>
      <c r="Z624" s="110"/>
      <c r="AB624" s="83"/>
    </row>
    <row r="625" spans="1:28" s="79" customFormat="1" ht="15.75" hidden="1" customHeight="1" outlineLevel="1">
      <c r="A625" s="76"/>
      <c r="B625" s="172" t="str">
        <f>UNTHSC1!$B$1</f>
        <v>University of North Texas Health Science Center at Fort Worth (Less PM)</v>
      </c>
      <c r="C625" s="78"/>
      <c r="D625" s="78"/>
      <c r="E625" s="20"/>
      <c r="F625" s="64">
        <f>UNTHSC1!$F$55</f>
        <v>0</v>
      </c>
      <c r="G625" s="64">
        <f>UNTHSC1!$G$55</f>
        <v>0</v>
      </c>
      <c r="H625" s="64">
        <f>UNTHSC1!$H$55</f>
        <v>0</v>
      </c>
      <c r="I625" s="64">
        <f>UNTHSC1!$I$55</f>
        <v>0</v>
      </c>
      <c r="J625" s="64">
        <f>UNTHSC1!$J$55</f>
        <v>0</v>
      </c>
      <c r="K625" s="64">
        <f>UNTHSC1!$K$55</f>
        <v>0</v>
      </c>
      <c r="L625" s="65">
        <f>UNTHSC1!$L$55</f>
        <v>0</v>
      </c>
      <c r="N625" s="102"/>
      <c r="P625" s="103"/>
      <c r="Q625" s="104"/>
      <c r="R625" s="104"/>
      <c r="S625" s="104"/>
      <c r="T625" s="105"/>
      <c r="U625" s="106"/>
      <c r="V625" s="107"/>
      <c r="W625" s="104"/>
      <c r="X625" s="108"/>
      <c r="Y625" s="109"/>
      <c r="Z625" s="110"/>
      <c r="AB625" s="83"/>
    </row>
    <row r="626" spans="1:28" s="79" customFormat="1" ht="15.75" hidden="1" customHeight="1" outlineLevel="1">
      <c r="A626" s="76"/>
      <c r="B626" s="615" t="str">
        <f>UHM!$B$1</f>
        <v>University of Houston Medical School (M)</v>
      </c>
      <c r="C626" s="78"/>
      <c r="D626" s="78"/>
      <c r="E626" s="20"/>
      <c r="F626" s="64">
        <f>UHM!$F$55</f>
        <v>0</v>
      </c>
      <c r="G626" s="64">
        <f>UHM!$G$55</f>
        <v>0</v>
      </c>
      <c r="H626" s="64">
        <f>UHM!$H$55</f>
        <v>0</v>
      </c>
      <c r="I626" s="64">
        <f>UHM!$I$55</f>
        <v>0</v>
      </c>
      <c r="J626" s="64">
        <f>UHM!$J$55</f>
        <v>0</v>
      </c>
      <c r="K626" s="64">
        <f>UHM!$K$55</f>
        <v>0</v>
      </c>
      <c r="L626" s="65">
        <f>UHM!$L$55</f>
        <v>0</v>
      </c>
      <c r="N626" s="102"/>
      <c r="P626" s="103"/>
      <c r="Q626" s="104"/>
      <c r="R626" s="104"/>
      <c r="S626" s="104"/>
      <c r="T626" s="105"/>
      <c r="U626" s="106"/>
      <c r="V626" s="107"/>
      <c r="W626" s="104"/>
      <c r="X626" s="108"/>
      <c r="Y626" s="109"/>
      <c r="Z626" s="110"/>
      <c r="AB626" s="83"/>
    </row>
    <row r="627" spans="1:28" s="79" customFormat="1" ht="15.75" customHeight="1" collapsed="1">
      <c r="A627" s="355" t="s">
        <v>600</v>
      </c>
      <c r="B627" s="172" t="s">
        <v>362</v>
      </c>
      <c r="C627" s="78"/>
      <c r="D627" s="78"/>
      <c r="E627" s="20"/>
      <c r="F627" s="64">
        <f t="shared" ref="F627:L627" si="34">SUM(F614:F626)</f>
        <v>0</v>
      </c>
      <c r="G627" s="64">
        <f t="shared" si="34"/>
        <v>0</v>
      </c>
      <c r="H627" s="64">
        <f t="shared" si="34"/>
        <v>0</v>
      </c>
      <c r="I627" s="64">
        <f t="shared" si="34"/>
        <v>0</v>
      </c>
      <c r="J627" s="64">
        <f t="shared" si="34"/>
        <v>0</v>
      </c>
      <c r="K627" s="64">
        <f t="shared" si="34"/>
        <v>0</v>
      </c>
      <c r="L627" s="65">
        <f t="shared" si="34"/>
        <v>0</v>
      </c>
      <c r="N627" s="102"/>
      <c r="P627" s="103"/>
      <c r="Q627" s="104"/>
      <c r="R627" s="104"/>
      <c r="S627" s="104"/>
      <c r="T627" s="105"/>
      <c r="U627" s="106"/>
      <c r="V627" s="107"/>
      <c r="W627" s="104"/>
      <c r="X627" s="108"/>
      <c r="Y627" s="109"/>
      <c r="Z627" s="110"/>
      <c r="AB627" s="83"/>
    </row>
    <row r="628" spans="1:28" s="79" customFormat="1" ht="15.75" hidden="1" customHeight="1" outlineLevel="1">
      <c r="A628" s="76"/>
      <c r="B628" s="172" t="str">
        <f>AUSM!$B$1</f>
        <v>The University of Texas at Austin Medical School (M)</v>
      </c>
      <c r="C628" s="78"/>
      <c r="D628" s="78"/>
      <c r="E628" s="20"/>
      <c r="F628" s="56">
        <f>AUSM!$F$56</f>
        <v>878188</v>
      </c>
      <c r="G628" s="56">
        <f>AUSM!$G$56</f>
        <v>0</v>
      </c>
      <c r="H628" s="56">
        <f>AUSM!$H$56</f>
        <v>1309653</v>
      </c>
      <c r="I628" s="56">
        <f>AUSM!$I$56</f>
        <v>0</v>
      </c>
      <c r="J628" s="56">
        <f>AUSM!$J$56</f>
        <v>0</v>
      </c>
      <c r="K628" s="56">
        <f>AUSM!$K$56</f>
        <v>0</v>
      </c>
      <c r="L628" s="57">
        <f>AUSM!$L$56</f>
        <v>2187841</v>
      </c>
      <c r="N628" s="102"/>
      <c r="P628" s="103"/>
      <c r="Q628" s="104"/>
      <c r="R628" s="104"/>
      <c r="S628" s="104"/>
      <c r="T628" s="105"/>
      <c r="U628" s="106"/>
      <c r="V628" s="107"/>
      <c r="W628" s="104"/>
      <c r="X628" s="108"/>
      <c r="Y628" s="109"/>
      <c r="Z628" s="110"/>
      <c r="AB628" s="83"/>
    </row>
    <row r="629" spans="1:28" s="79" customFormat="1" ht="15.75" hidden="1" customHeight="1" outlineLevel="1">
      <c r="A629" s="76"/>
      <c r="B629" s="172" t="str">
        <f>HSH!$B$1</f>
        <v>The University of Texas Health Science Center at Houston</v>
      </c>
      <c r="C629" s="78"/>
      <c r="D629" s="78"/>
      <c r="E629" s="20"/>
      <c r="F629" s="56">
        <f>HSH!$F$56</f>
        <v>20765025</v>
      </c>
      <c r="G629" s="56">
        <f>HSH!$G$56</f>
        <v>7272349</v>
      </c>
      <c r="H629" s="56">
        <f>HSH!$H$56</f>
        <v>13389884</v>
      </c>
      <c r="I629" s="56">
        <f>HSH!$I$56</f>
        <v>4213074</v>
      </c>
      <c r="J629" s="56">
        <f>HSH!$J$56</f>
        <v>1282029</v>
      </c>
      <c r="K629" s="56">
        <f>HSH!$K$56</f>
        <v>3585611</v>
      </c>
      <c r="L629" s="57">
        <f>HSH!$L$56</f>
        <v>50507972</v>
      </c>
      <c r="N629" s="102"/>
      <c r="P629" s="103"/>
      <c r="Q629" s="104"/>
      <c r="R629" s="104"/>
      <c r="S629" s="104"/>
      <c r="T629" s="105"/>
      <c r="U629" s="106"/>
      <c r="V629" s="107"/>
      <c r="W629" s="104"/>
      <c r="X629" s="108"/>
      <c r="Y629" s="109"/>
      <c r="Z629" s="110"/>
      <c r="AB629" s="83"/>
    </row>
    <row r="630" spans="1:28" s="79" customFormat="1" ht="15.75" hidden="1" customHeight="1" outlineLevel="1">
      <c r="A630" s="76"/>
      <c r="B630" s="172" t="str">
        <f>HSSA!$B$1</f>
        <v>The University of Texas Health Science Center at San Antonio</v>
      </c>
      <c r="C630" s="78"/>
      <c r="D630" s="78"/>
      <c r="E630" s="20"/>
      <c r="F630" s="56">
        <f>HSSA!$F$56</f>
        <v>91935532</v>
      </c>
      <c r="G630" s="56">
        <f>HSSA!$G$56</f>
        <v>5056363</v>
      </c>
      <c r="H630" s="56">
        <f>HSSA!$H$56</f>
        <v>10686364</v>
      </c>
      <c r="I630" s="56">
        <f>HSSA!$I$56</f>
        <v>16565091</v>
      </c>
      <c r="J630" s="56">
        <f>HSSA!$J$56</f>
        <v>5029528</v>
      </c>
      <c r="K630" s="56">
        <f>HSSA!$K$56</f>
        <v>19702978</v>
      </c>
      <c r="L630" s="57">
        <f>HSSA!$L$56</f>
        <v>148975856</v>
      </c>
      <c r="N630" s="102"/>
      <c r="P630" s="103"/>
      <c r="Q630" s="104"/>
      <c r="R630" s="104"/>
      <c r="S630" s="104"/>
      <c r="T630" s="105"/>
      <c r="U630" s="106"/>
      <c r="V630" s="107"/>
      <c r="W630" s="104"/>
      <c r="X630" s="108"/>
      <c r="Y630" s="109"/>
      <c r="Z630" s="110"/>
      <c r="AB630" s="83"/>
    </row>
    <row r="631" spans="1:28" s="79" customFormat="1" ht="15.75" hidden="1" customHeight="1" outlineLevel="1">
      <c r="A631" s="76"/>
      <c r="B631" s="172" t="str">
        <f>MBG!$B$1</f>
        <v>The University of Texas Medical Branch at Galveston</v>
      </c>
      <c r="C631" s="78"/>
      <c r="D631" s="78"/>
      <c r="E631" s="20"/>
      <c r="F631" s="56">
        <f>MBG!$F$56</f>
        <v>17594259</v>
      </c>
      <c r="G631" s="56">
        <f>MBG!$G$56</f>
        <v>0</v>
      </c>
      <c r="H631" s="56">
        <f>MBG!$H$56</f>
        <v>4951055</v>
      </c>
      <c r="I631" s="56">
        <f>MBG!$I$56</f>
        <v>91377</v>
      </c>
      <c r="J631" s="56">
        <f>MBG!$J$56</f>
        <v>1102158</v>
      </c>
      <c r="K631" s="56">
        <f>MBG!$K$56</f>
        <v>625273</v>
      </c>
      <c r="L631" s="57">
        <f>MBG!$L$56</f>
        <v>24364122</v>
      </c>
      <c r="N631" s="102"/>
      <c r="P631" s="103"/>
      <c r="Q631" s="104"/>
      <c r="R631" s="104"/>
      <c r="S631" s="104"/>
      <c r="T631" s="105"/>
      <c r="U631" s="106"/>
      <c r="V631" s="107"/>
      <c r="W631" s="104"/>
      <c r="X631" s="108"/>
      <c r="Y631" s="109"/>
      <c r="Z631" s="110"/>
      <c r="AB631" s="83"/>
    </row>
    <row r="632" spans="1:28" s="79" customFormat="1" ht="15.75" hidden="1" customHeight="1" outlineLevel="1">
      <c r="A632" s="76"/>
      <c r="B632" s="172" t="str">
        <f>MDA!$B$1</f>
        <v>The University of Texas M.D. Anderson Cancer Center</v>
      </c>
      <c r="C632" s="78"/>
      <c r="D632" s="78"/>
      <c r="E632" s="20"/>
      <c r="F632" s="56">
        <f>MDA!$F$56</f>
        <v>186488139</v>
      </c>
      <c r="G632" s="56">
        <f>MDA!$G$56</f>
        <v>247741082</v>
      </c>
      <c r="H632" s="56">
        <f>MDA!$H$56</f>
        <v>43877532</v>
      </c>
      <c r="I632" s="56">
        <f>MDA!$I$56</f>
        <v>126284991</v>
      </c>
      <c r="J632" s="56">
        <f>MDA!$J$56</f>
        <v>194527930</v>
      </c>
      <c r="K632" s="56">
        <f>MDA!$K$56</f>
        <v>168756892</v>
      </c>
      <c r="L632" s="57">
        <f>MDA!$L$56</f>
        <v>967676566</v>
      </c>
      <c r="N632" s="102"/>
      <c r="P632" s="103"/>
      <c r="Q632" s="104"/>
      <c r="R632" s="104"/>
      <c r="S632" s="104"/>
      <c r="T632" s="105"/>
      <c r="U632" s="106"/>
      <c r="V632" s="107"/>
      <c r="W632" s="104"/>
      <c r="X632" s="108"/>
      <c r="Y632" s="109"/>
      <c r="Z632" s="110"/>
      <c r="AB632" s="83"/>
    </row>
    <row r="633" spans="1:28" s="79" customFormat="1" ht="15.75" hidden="1" customHeight="1" outlineLevel="1">
      <c r="A633" s="76"/>
      <c r="B633" s="172" t="str">
        <f>RGVM!$B$1</f>
        <v>The University of Texas Rio Grande Valley Medical School (M)</v>
      </c>
      <c r="C633" s="78"/>
      <c r="D633" s="78"/>
      <c r="E633" s="20"/>
      <c r="F633" s="56">
        <f>RGVM!$F$56</f>
        <v>534623</v>
      </c>
      <c r="G633" s="56">
        <f>RGVM!$G$56</f>
        <v>0</v>
      </c>
      <c r="H633" s="56">
        <f>RGVM!$H$56</f>
        <v>401481</v>
      </c>
      <c r="I633" s="56">
        <f>RGVM!$I$56</f>
        <v>0</v>
      </c>
      <c r="J633" s="56">
        <f>RGVM!$J$56</f>
        <v>0</v>
      </c>
      <c r="K633" s="56">
        <f>RGVM!$K$56</f>
        <v>738278</v>
      </c>
      <c r="L633" s="57">
        <f>RGVM!$L$56</f>
        <v>1674382</v>
      </c>
      <c r="N633" s="102"/>
      <c r="P633" s="103"/>
      <c r="Q633" s="104"/>
      <c r="R633" s="104"/>
      <c r="S633" s="104"/>
      <c r="T633" s="105"/>
      <c r="U633" s="106"/>
      <c r="V633" s="107"/>
      <c r="W633" s="104"/>
      <c r="X633" s="108"/>
      <c r="Y633" s="109"/>
      <c r="Z633" s="110"/>
      <c r="AB633" s="83"/>
    </row>
    <row r="634" spans="1:28" s="79" customFormat="1" ht="15.75" hidden="1" customHeight="1" outlineLevel="1">
      <c r="A634" s="76"/>
      <c r="B634" s="172" t="str">
        <f>SWM!$B$1</f>
        <v>The University of Texas Southwestern Medical Center</v>
      </c>
      <c r="C634" s="78"/>
      <c r="D634" s="78"/>
      <c r="E634" s="20"/>
      <c r="F634" s="56">
        <f>SWM!$F$56</f>
        <v>97477227</v>
      </c>
      <c r="G634" s="56">
        <f>SWM!$G$56</f>
        <v>94407</v>
      </c>
      <c r="H634" s="56">
        <f>SWM!$H$56</f>
        <v>41401096</v>
      </c>
      <c r="I634" s="56">
        <f>SWM!$I$56</f>
        <v>1854567</v>
      </c>
      <c r="J634" s="56">
        <f>SWM!$J$56</f>
        <v>14633778</v>
      </c>
      <c r="K634" s="56">
        <f>SWM!$K$56</f>
        <v>22244244</v>
      </c>
      <c r="L634" s="57">
        <f>SWM!$L$56</f>
        <v>177705319</v>
      </c>
      <c r="N634" s="102"/>
      <c r="P634" s="103"/>
      <c r="Q634" s="104"/>
      <c r="R634" s="104"/>
      <c r="S634" s="104"/>
      <c r="T634" s="105"/>
      <c r="U634" s="106"/>
      <c r="V634" s="107"/>
      <c r="W634" s="104"/>
      <c r="X634" s="108"/>
      <c r="Y634" s="109"/>
      <c r="Z634" s="110"/>
      <c r="AB634" s="83"/>
    </row>
    <row r="635" spans="1:28" s="79" customFormat="1" ht="15.75" hidden="1" customHeight="1" outlineLevel="1">
      <c r="A635" s="76"/>
      <c r="B635" s="172" t="str">
        <f>TAMHSC!$B$1</f>
        <v>Texas A&amp;M University System Health Science Center</v>
      </c>
      <c r="C635" s="78"/>
      <c r="D635" s="78"/>
      <c r="E635" s="20"/>
      <c r="F635" s="56">
        <f>TAMHSC!$F$56</f>
        <v>10598124</v>
      </c>
      <c r="G635" s="56">
        <f>TAMHSC!$G$56</f>
        <v>30911</v>
      </c>
      <c r="H635" s="56">
        <f>TAMHSC!$H$56</f>
        <v>2862660</v>
      </c>
      <c r="I635" s="56">
        <f>TAMHSC!$I$56</f>
        <v>0</v>
      </c>
      <c r="J635" s="56">
        <f>TAMHSC!$J$56</f>
        <v>58744</v>
      </c>
      <c r="K635" s="56">
        <f>TAMHSC!$K$56</f>
        <v>1742772</v>
      </c>
      <c r="L635" s="57">
        <f>TAMHSC!$L$56</f>
        <v>15293211</v>
      </c>
      <c r="N635" s="102"/>
      <c r="P635" s="103"/>
      <c r="Q635" s="104"/>
      <c r="R635" s="104"/>
      <c r="S635" s="104"/>
      <c r="T635" s="105"/>
      <c r="U635" s="106"/>
      <c r="V635" s="107"/>
      <c r="W635" s="104"/>
      <c r="X635" s="108"/>
      <c r="Y635" s="109"/>
      <c r="Z635" s="110"/>
      <c r="AB635" s="83"/>
    </row>
    <row r="636" spans="1:28" s="79" customFormat="1" ht="15.75" hidden="1" customHeight="1" outlineLevel="1">
      <c r="A636" s="76"/>
      <c r="B636" s="172" t="str">
        <f>THC!$B$1</f>
        <v>The University of Texas Health Science Center at Tyler</v>
      </c>
      <c r="C636" s="78"/>
      <c r="D636" s="78"/>
      <c r="E636" s="20"/>
      <c r="F636" s="56">
        <f>THC!$F$56</f>
        <v>0</v>
      </c>
      <c r="G636" s="56">
        <f>THC!$G$56</f>
        <v>0</v>
      </c>
      <c r="H636" s="56">
        <f>THC!$H$56</f>
        <v>0</v>
      </c>
      <c r="I636" s="56">
        <f>THC!$I$56</f>
        <v>0</v>
      </c>
      <c r="J636" s="56">
        <f>THC!$J$56</f>
        <v>0</v>
      </c>
      <c r="K636" s="56">
        <f>THC!$K$56</f>
        <v>0</v>
      </c>
      <c r="L636" s="57">
        <f>THC!$L$56</f>
        <v>0</v>
      </c>
      <c r="N636" s="102"/>
      <c r="P636" s="103"/>
      <c r="Q636" s="104"/>
      <c r="R636" s="104"/>
      <c r="S636" s="104"/>
      <c r="T636" s="105"/>
      <c r="U636" s="106"/>
      <c r="V636" s="107"/>
      <c r="W636" s="104"/>
      <c r="X636" s="108"/>
      <c r="Y636" s="109"/>
      <c r="Z636" s="110"/>
      <c r="AB636" s="83"/>
    </row>
    <row r="637" spans="1:28" s="79" customFormat="1" ht="15.75" hidden="1" customHeight="1" outlineLevel="1">
      <c r="A637" s="76"/>
      <c r="B637" s="172" t="str">
        <f>TTUHSC!$B$1</f>
        <v>Texas Tech University Health Sciences Center</v>
      </c>
      <c r="C637" s="78"/>
      <c r="D637" s="78"/>
      <c r="E637" s="20"/>
      <c r="F637" s="56">
        <f>TTUHSC!$F$56</f>
        <v>10639199</v>
      </c>
      <c r="G637" s="56">
        <f>TTUHSC!$G$56</f>
        <v>20103996</v>
      </c>
      <c r="H637" s="56">
        <f>TTUHSC!$H$56</f>
        <v>3455593</v>
      </c>
      <c r="I637" s="56">
        <f>TTUHSC!$I$56</f>
        <v>9640550</v>
      </c>
      <c r="J637" s="56">
        <f>TTUHSC!$J$56</f>
        <v>131631</v>
      </c>
      <c r="K637" s="56">
        <f>TTUHSC!$K$56</f>
        <v>2341668</v>
      </c>
      <c r="L637" s="57">
        <f>TTUHSC!$L$56</f>
        <v>46312637</v>
      </c>
      <c r="N637" s="102"/>
      <c r="P637" s="103"/>
      <c r="Q637" s="104"/>
      <c r="R637" s="104"/>
      <c r="S637" s="104"/>
      <c r="T637" s="105"/>
      <c r="U637" s="106"/>
      <c r="V637" s="107"/>
      <c r="W637" s="104"/>
      <c r="X637" s="108"/>
      <c r="Y637" s="109"/>
      <c r="Z637" s="110"/>
      <c r="AB637" s="83"/>
    </row>
    <row r="638" spans="1:28" s="79" customFormat="1" ht="15.75" hidden="1" customHeight="1" outlineLevel="1">
      <c r="A638" s="76"/>
      <c r="B638" s="172" t="str">
        <f>TTUHSCEP!$B$1</f>
        <v>Texas Tech University Health Sciences Center at El Paso</v>
      </c>
      <c r="C638" s="78"/>
      <c r="D638" s="78"/>
      <c r="E638" s="20"/>
      <c r="F638" s="56">
        <f>TTUHSCEP!$F$56</f>
        <v>1170113</v>
      </c>
      <c r="G638" s="56">
        <f>TTUHSCEP!$G$56</f>
        <v>644182</v>
      </c>
      <c r="H638" s="56">
        <f>TTUHSCEP!$H$56</f>
        <v>2705246</v>
      </c>
      <c r="I638" s="56">
        <f>TTUHSCEP!$I$56</f>
        <v>102505</v>
      </c>
      <c r="J638" s="56">
        <f>TTUHSCEP!$J$56</f>
        <v>20591</v>
      </c>
      <c r="K638" s="56">
        <f>TTUHSCEP!$K$56</f>
        <v>245780</v>
      </c>
      <c r="L638" s="57">
        <f>TTUHSCEP!$L$56</f>
        <v>4888417</v>
      </c>
      <c r="N638" s="102"/>
      <c r="P638" s="103"/>
      <c r="Q638" s="104"/>
      <c r="R638" s="104"/>
      <c r="S638" s="104"/>
      <c r="T638" s="105"/>
      <c r="U638" s="106"/>
      <c r="V638" s="107"/>
      <c r="W638" s="104"/>
      <c r="X638" s="108"/>
      <c r="Y638" s="109"/>
      <c r="Z638" s="110"/>
      <c r="AB638" s="83"/>
    </row>
    <row r="639" spans="1:28" s="79" customFormat="1" ht="15.75" hidden="1" customHeight="1" outlineLevel="1">
      <c r="A639" s="76"/>
      <c r="B639" s="172" t="str">
        <f>UNTHSC1!$B$1</f>
        <v>University of North Texas Health Science Center at Fort Worth (Less PM)</v>
      </c>
      <c r="C639" s="78"/>
      <c r="D639" s="78"/>
      <c r="E639" s="20"/>
      <c r="F639" s="56">
        <f>UNTHSC1!$F$56</f>
        <v>15879184</v>
      </c>
      <c r="G639" s="56">
        <f>UNTHSC1!$G$56</f>
        <v>41118</v>
      </c>
      <c r="H639" s="56">
        <f>UNTHSC1!$H$56</f>
        <v>401557</v>
      </c>
      <c r="I639" s="56">
        <f>UNTHSC1!$I$56</f>
        <v>112097</v>
      </c>
      <c r="J639" s="56">
        <f>UNTHSC1!$J$56</f>
        <v>753413</v>
      </c>
      <c r="K639" s="56">
        <f>UNTHSC1!$K$56</f>
        <v>479299</v>
      </c>
      <c r="L639" s="57">
        <f>UNTHSC1!$L$56</f>
        <v>17666668</v>
      </c>
      <c r="N639" s="102"/>
      <c r="P639" s="103"/>
      <c r="Q639" s="104"/>
      <c r="R639" s="104"/>
      <c r="S639" s="104"/>
      <c r="T639" s="105"/>
      <c r="U639" s="106"/>
      <c r="V639" s="107"/>
      <c r="W639" s="104"/>
      <c r="X639" s="108"/>
      <c r="Y639" s="109"/>
      <c r="Z639" s="110"/>
      <c r="AB639" s="83"/>
    </row>
    <row r="640" spans="1:28" s="79" customFormat="1" ht="15.75" hidden="1" customHeight="1" outlineLevel="1">
      <c r="A640" s="76"/>
      <c r="B640" s="615" t="str">
        <f>UHM!$B$1</f>
        <v>University of Houston Medical School (M)</v>
      </c>
      <c r="C640" s="78"/>
      <c r="D640" s="78"/>
      <c r="E640" s="20"/>
      <c r="F640" s="56">
        <f>UHM!$F$56</f>
        <v>84004</v>
      </c>
      <c r="G640" s="56">
        <f>UHM!$G$56</f>
        <v>0</v>
      </c>
      <c r="H640" s="56">
        <f>UHM!$H$56</f>
        <v>0</v>
      </c>
      <c r="I640" s="56">
        <f>UHM!$I$56</f>
        <v>0</v>
      </c>
      <c r="J640" s="56">
        <f>UHM!$J$56</f>
        <v>0</v>
      </c>
      <c r="K640" s="56">
        <f>UHM!$K$56</f>
        <v>9680</v>
      </c>
      <c r="L640" s="57">
        <f>UHM!$L$56</f>
        <v>93684</v>
      </c>
      <c r="N640" s="102"/>
      <c r="P640" s="103"/>
      <c r="Q640" s="104"/>
      <c r="R640" s="104"/>
      <c r="S640" s="104"/>
      <c r="T640" s="105"/>
      <c r="U640" s="106"/>
      <c r="V640" s="107"/>
      <c r="W640" s="104"/>
      <c r="X640" s="108"/>
      <c r="Y640" s="109"/>
      <c r="Z640" s="110"/>
      <c r="AB640" s="83"/>
    </row>
    <row r="641" spans="1:28" ht="15.75" customHeight="1" collapsed="1">
      <c r="A641" s="76"/>
      <c r="B641" s="43" t="s">
        <v>44</v>
      </c>
      <c r="C641" s="44"/>
      <c r="D641" s="44"/>
      <c r="E641" s="44"/>
      <c r="F641" s="86">
        <f t="shared" ref="F641:L641" si="35">SUM(F628:F640)</f>
        <v>454043617</v>
      </c>
      <c r="G641" s="86">
        <f t="shared" si="35"/>
        <v>280984408</v>
      </c>
      <c r="H641" s="86">
        <f t="shared" si="35"/>
        <v>125442121</v>
      </c>
      <c r="I641" s="86">
        <f t="shared" si="35"/>
        <v>158864252</v>
      </c>
      <c r="J641" s="86">
        <f t="shared" si="35"/>
        <v>217539802</v>
      </c>
      <c r="K641" s="86">
        <f t="shared" si="35"/>
        <v>220472475</v>
      </c>
      <c r="L641" s="86">
        <f t="shared" si="35"/>
        <v>1457346675</v>
      </c>
      <c r="N641" s="97"/>
      <c r="P641" s="98"/>
      <c r="Q641" s="98"/>
      <c r="R641" s="98"/>
      <c r="S641" s="50">
        <f>L641-INT(L641)</f>
        <v>0</v>
      </c>
      <c r="T641" s="94"/>
      <c r="U641" s="95"/>
      <c r="V641" s="99"/>
      <c r="W641" s="99"/>
      <c r="X641" s="99"/>
      <c r="Y641" s="95"/>
      <c r="Z641" s="95"/>
      <c r="AB641" s="44">
        <f>SUM(AB501:AB599)</f>
        <v>169728832</v>
      </c>
    </row>
    <row r="642" spans="1:28" ht="15.75" customHeight="1">
      <c r="A642" s="76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N642" s="97"/>
      <c r="P642" s="98"/>
      <c r="Q642" s="98"/>
      <c r="R642" s="98"/>
      <c r="S642" s="98"/>
      <c r="T642" s="94"/>
      <c r="U642" s="95"/>
      <c r="V642" s="99"/>
      <c r="W642" s="99"/>
      <c r="X642" s="99"/>
      <c r="Y642" s="95"/>
      <c r="Z642" s="95"/>
    </row>
    <row r="643" spans="1:28" ht="15.75" customHeight="1">
      <c r="A643" s="76"/>
      <c r="L643" s="6" t="s">
        <v>45</v>
      </c>
      <c r="N643" s="111"/>
      <c r="Q643" s="112"/>
      <c r="R643" s="112"/>
      <c r="S643" s="112"/>
      <c r="W643" s="112"/>
      <c r="X643" s="112"/>
      <c r="Y643" s="112"/>
      <c r="Z643" s="112"/>
    </row>
    <row r="644" spans="1:28" ht="15.75" customHeight="1">
      <c r="A644" s="76"/>
      <c r="F644" s="512"/>
      <c r="N644" s="113"/>
    </row>
    <row r="645" spans="1:28" s="112" customFormat="1" ht="15.75" customHeight="1">
      <c r="A645" s="76"/>
      <c r="F645" s="512"/>
      <c r="L645" s="512"/>
      <c r="N645" s="113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8" s="112" customFormat="1" ht="15.75" customHeight="1">
      <c r="A646" s="76"/>
      <c r="N646" s="113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8" ht="18" customHeight="1"/>
    <row r="648" spans="1:28" s="112" customFormat="1" ht="15.75" customHeight="1">
      <c r="A648" s="355" t="s">
        <v>599</v>
      </c>
      <c r="F648" s="194">
        <f>SUMIF($A$178:$A$641,$A$648,F$178:F$641)</f>
        <v>1056669222</v>
      </c>
      <c r="G648" s="194">
        <f t="shared" ref="G648:L648" si="36">SUMIF($A$178:$A$641,$A$648,G$178:G$641)</f>
        <v>355592604</v>
      </c>
      <c r="H648" s="194">
        <f t="shared" si="36"/>
        <v>141579826</v>
      </c>
      <c r="I648" s="194">
        <f t="shared" si="36"/>
        <v>284412449</v>
      </c>
      <c r="J648" s="194">
        <f t="shared" si="36"/>
        <v>334139287</v>
      </c>
      <c r="K648" s="194">
        <f t="shared" si="36"/>
        <v>390460533</v>
      </c>
      <c r="L648" s="194">
        <f t="shared" si="36"/>
        <v>2562853921</v>
      </c>
      <c r="N648" s="193" t="str">
        <f>IF(SUM(F648:K648)&lt;&gt;L648,"Error","")</f>
        <v/>
      </c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8" s="112" customFormat="1" ht="15.75" customHeight="1">
      <c r="A649" s="76"/>
      <c r="F649" s="1" t="str">
        <f>IF(F648&lt;&gt;F472,"Error","Balanced")</f>
        <v>Balanced</v>
      </c>
      <c r="G649" s="1" t="str">
        <f t="shared" ref="G649:L649" si="37">IF(G648&lt;&gt;G472,"Error","Balanced")</f>
        <v>Balanced</v>
      </c>
      <c r="H649" s="1" t="str">
        <f t="shared" si="37"/>
        <v>Balanced</v>
      </c>
      <c r="I649" s="1" t="str">
        <f t="shared" si="37"/>
        <v>Balanced</v>
      </c>
      <c r="J649" s="1" t="str">
        <f t="shared" si="37"/>
        <v>Balanced</v>
      </c>
      <c r="K649" s="1" t="str">
        <f t="shared" si="37"/>
        <v>Balanced</v>
      </c>
      <c r="L649" s="1" t="str">
        <f t="shared" si="37"/>
        <v>Balanced</v>
      </c>
      <c r="N649" s="113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8" s="112" customFormat="1" ht="15.75" customHeight="1">
      <c r="A650" s="355" t="s">
        <v>600</v>
      </c>
      <c r="F650" s="194">
        <f>SUMIF($A$178:$A$641,$A$650,F$178:F$641)</f>
        <v>454043617</v>
      </c>
      <c r="G650" s="194">
        <f t="shared" ref="G650:L650" si="38">SUMIF($A$178:$A$641,$A$650,G$178:G$641)</f>
        <v>280984408</v>
      </c>
      <c r="H650" s="194">
        <f t="shared" si="38"/>
        <v>125442121</v>
      </c>
      <c r="I650" s="194">
        <f t="shared" si="38"/>
        <v>158864252</v>
      </c>
      <c r="J650" s="194">
        <f t="shared" si="38"/>
        <v>217539802</v>
      </c>
      <c r="K650" s="194">
        <f t="shared" si="38"/>
        <v>220472475</v>
      </c>
      <c r="L650" s="194">
        <f t="shared" si="38"/>
        <v>1457346675</v>
      </c>
      <c r="N650" s="193" t="str">
        <f>IF(SUM(F650:K650)&lt;&gt;L650,"Error","")</f>
        <v/>
      </c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8" s="112" customFormat="1" ht="15.75" customHeight="1">
      <c r="A651" s="76"/>
      <c r="F651" s="1" t="str">
        <f>IF(F650&lt;&gt;F641,"Error","Balanced")</f>
        <v>Balanced</v>
      </c>
      <c r="G651" s="1" t="str">
        <f t="shared" ref="G651:L651" si="39">IF(G650&lt;&gt;G641,"Error","Balanced")</f>
        <v>Balanced</v>
      </c>
      <c r="H651" s="1" t="str">
        <f t="shared" si="39"/>
        <v>Balanced</v>
      </c>
      <c r="I651" s="1" t="str">
        <f t="shared" si="39"/>
        <v>Balanced</v>
      </c>
      <c r="J651" s="1" t="str">
        <f t="shared" si="39"/>
        <v>Balanced</v>
      </c>
      <c r="K651" s="1" t="str">
        <f t="shared" si="39"/>
        <v>Balanced</v>
      </c>
      <c r="L651" s="1" t="str">
        <f t="shared" si="39"/>
        <v>Balanced</v>
      </c>
      <c r="N651" s="113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8" s="112" customFormat="1" ht="15.75" customHeight="1">
      <c r="A652" s="76"/>
      <c r="N652" s="113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8" s="79" customFormat="1" ht="15.75" customHeight="1">
      <c r="A653" s="76"/>
      <c r="B653" s="20"/>
      <c r="C653" s="20"/>
      <c r="D653" s="20"/>
      <c r="E653" s="20"/>
      <c r="F653" s="114">
        <f>F641+F472</f>
        <v>1510712839</v>
      </c>
      <c r="G653" s="114">
        <f t="shared" ref="G653:L653" si="40">G641+G472</f>
        <v>636577012</v>
      </c>
      <c r="H653" s="114">
        <f t="shared" si="40"/>
        <v>267021947</v>
      </c>
      <c r="I653" s="114">
        <f t="shared" si="40"/>
        <v>443276701</v>
      </c>
      <c r="J653" s="114">
        <f t="shared" si="40"/>
        <v>551679089</v>
      </c>
      <c r="K653" s="114">
        <f t="shared" si="40"/>
        <v>610933008</v>
      </c>
      <c r="L653" s="114">
        <f t="shared" si="40"/>
        <v>4020200596</v>
      </c>
      <c r="N653" s="193" t="str">
        <f>IF(SUM(F653:K653)&lt;&gt;L653,"Error","")</f>
        <v/>
      </c>
      <c r="O653" s="9"/>
    </row>
    <row r="654" spans="1:28" s="79" customFormat="1" ht="15.75" customHeight="1">
      <c r="A654" s="355" t="s">
        <v>599</v>
      </c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516">
        <f>SUMIF($A$35:$A$77,$A$654,K35:K77)+SUMIF($A$21:$A$162,$A$654,L21:L162)</f>
        <v>3028102766</v>
      </c>
      <c r="N654" s="20"/>
      <c r="O654" s="9"/>
    </row>
    <row r="655" spans="1:28" s="79" customFormat="1" ht="15.75" customHeight="1">
      <c r="A655" s="76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114">
        <f>SUM(L653:L654)</f>
        <v>7048303362</v>
      </c>
      <c r="N655" s="20"/>
      <c r="O655" s="9"/>
    </row>
    <row r="656" spans="1:28" s="79" customFormat="1" ht="15.75" customHeight="1">
      <c r="A656" s="76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516">
        <f>Input!$E$27+Input!$GT$27+Input!$GU$27+Input!$GV$27</f>
        <v>12214074739</v>
      </c>
      <c r="N656" s="20"/>
      <c r="O656" s="9"/>
    </row>
    <row r="657" spans="10:14" ht="15.75" customHeight="1">
      <c r="L657" s="114">
        <f>SUM(L655:L656)</f>
        <v>19262378101</v>
      </c>
    </row>
    <row r="658" spans="10:14" ht="15.75" customHeight="1">
      <c r="L658" s="3" t="str">
        <f>IF($L$657&lt;&gt;(Input!$D$27),"Error","Input Balanced")</f>
        <v>Input Balanced</v>
      </c>
    </row>
    <row r="660" spans="10:14" ht="15.75" customHeight="1">
      <c r="J660" s="359" t="s">
        <v>503</v>
      </c>
      <c r="L660" s="114">
        <f>Input!$D$27</f>
        <v>19262378101</v>
      </c>
    </row>
    <row r="661" spans="10:14" ht="15.75" customHeight="1">
      <c r="L661" s="183">
        <f>L657-L660</f>
        <v>0</v>
      </c>
    </row>
    <row r="664" spans="10:14" ht="15.75" customHeight="1">
      <c r="K664" s="359" t="s">
        <v>19</v>
      </c>
      <c r="L664" s="219">
        <f>SWM!$L$66+MBG!$L$66+HSH!$L$66+HSSA!$L$66+MDA!$L$66+THC!$L$66+TAMHSC!$L$66+UNTHSC1!$L$66+TTUHSC!$L$66+TTUHSCEP!$L$66+AUSM!$L$66+RGVM!$L$66+UHM!$L$66</f>
        <v>19262378101</v>
      </c>
      <c r="N664" s="183">
        <f>L664-L657</f>
        <v>0</v>
      </c>
    </row>
    <row r="665" spans="10:14" ht="15.75" customHeight="1">
      <c r="K665" s="359" t="s">
        <v>467</v>
      </c>
      <c r="L665" s="219">
        <f>SWM!$L$56+MBG!$L$56+HSH!$L$56+HSSA!$L$56+MDA!$L$56+THC!$L$56+TAMHSC!$L$56+UNTHSC1!$L$56+TTUHSC!$L$56+TTUHSCEP!$L$56+AUSM!$L$56+RGVM!$L$56+UHM!$L$56</f>
        <v>1457346675</v>
      </c>
      <c r="N665" s="183">
        <f>L665-L641</f>
        <v>0</v>
      </c>
    </row>
    <row r="666" spans="10:14" ht="15.75" customHeight="1">
      <c r="K666" s="359" t="s">
        <v>468</v>
      </c>
      <c r="L666" s="219">
        <f>SWM!$L$43+MBG!$L$43+HSH!$L$43+HSSA!$L$43+MDA!$L$43+THC!$L$43+TAMHSC!$L$43+UNTHSC1!$L$43+TTUHSC!$L$43+TTUHSCEP!$L$43+AUSM!$L$43+RGVM!$L$43+UHM!$L$43</f>
        <v>2562853921</v>
      </c>
      <c r="N666" s="183">
        <f>L666-L472</f>
        <v>0</v>
      </c>
    </row>
    <row r="667" spans="10:14" ht="15.75" customHeight="1">
      <c r="K667" s="359" t="s">
        <v>466</v>
      </c>
      <c r="L667" s="219">
        <f>SWM!$L$17+MBG!$L$17+HSH!$L$17+HSSA!$L$17+MDA!$L$17+THC!$L$17+TAMHSC!$L$17+UNTHSC1!$L$17+TTUHSC!$L$17+TTUHSCEP!$L$17+AUSM!$L$17+RGVM!$L$17+UHM!$L$17</f>
        <v>2562853921</v>
      </c>
      <c r="N667" s="183">
        <f>L667-L134</f>
        <v>0</v>
      </c>
    </row>
    <row r="668" spans="10:14" ht="15.75" customHeight="1">
      <c r="K668" s="5">
        <v>18</v>
      </c>
      <c r="L668" s="219">
        <f>SWM!$L$18+MBG!$L$18+HSH!$L$18+HSSA!$L$18+MDA!$L$18+THC!$L$18+TAMHSC!$L$18+UNTHSC1!$L$18+TTUHSC!$L$18+TTUHSCEP!$L$18+AUSM!$L$18+RGVM!$L$18+UHM!$L$18</f>
        <v>270004459</v>
      </c>
      <c r="N668" s="183">
        <f>L668-L148</f>
        <v>0</v>
      </c>
    </row>
    <row r="669" spans="10:14" ht="15.75" customHeight="1">
      <c r="K669" s="5">
        <v>19</v>
      </c>
      <c r="L669" s="219">
        <f>SWM!$L$19+MBG!$L$19+HSH!$L$19+HSSA!$L$19+MDA!$L$19+THC!$L$19+TAMHSC!$L$19+UNTHSC1!$L$19+TTUHSC!$L$19+TTUHSCEP!$L$19+AUSM!$L$19+RGVM!$L$19+UHM!$L$19</f>
        <v>166711850</v>
      </c>
      <c r="N669" s="183">
        <f>L669-L162</f>
        <v>0</v>
      </c>
    </row>
    <row r="670" spans="10:14" ht="15.75" customHeight="1">
      <c r="K670" s="5">
        <v>9</v>
      </c>
      <c r="L670" s="219">
        <f>SWM!$K$9+MBG!$K$9+HSH!$K$9+HSSA!$K$9+MDA!$K$9+THC!$K$9+TAMHSC!$K$9+UNTHSC1!$K$9+TTUHSC!$K$9+TTUHSCEP!$K$9+AUSM!$K$9+RGVM!$K$9+UHM!$K$9</f>
        <v>10869177</v>
      </c>
      <c r="N670" s="183">
        <f>L670-K35</f>
        <v>0</v>
      </c>
    </row>
    <row r="671" spans="10:14" ht="15.75" customHeight="1">
      <c r="K671" s="517">
        <v>12</v>
      </c>
      <c r="L671" s="219">
        <f>SWM!$K$12+MBG!$K$12+HSH!$K$12+HSSA!$K$12+MDA!$K$12+THC!$K$12+TAMHSC!$K$12+UNTHSC1!$K$12+TTUHSC!$K$12+TTUHSCEP!$K$12+AUSM!$K$12+RGVM!$K$12+UHM!$K$12</f>
        <v>17663359</v>
      </c>
      <c r="N671" s="183">
        <f>L671-K64</f>
        <v>0</v>
      </c>
    </row>
    <row r="672" spans="10:14" ht="15.75" customHeight="1">
      <c r="L672" s="219"/>
      <c r="N672" s="183"/>
    </row>
    <row r="673" spans="8:18" ht="15.75" customHeight="1">
      <c r="L673" s="219">
        <f>SUM(L665:L672)</f>
        <v>7048303362</v>
      </c>
      <c r="N673" s="219"/>
    </row>
    <row r="675" spans="8:18" ht="15.75" customHeight="1">
      <c r="L675" s="183">
        <f>L673-L655</f>
        <v>0</v>
      </c>
    </row>
    <row r="676" spans="8:18" ht="15.75" customHeight="1">
      <c r="N676" s="219"/>
      <c r="O676" s="403"/>
    </row>
    <row r="677" spans="8:18" ht="15.75" customHeight="1">
      <c r="N677" s="219"/>
      <c r="O677" s="403"/>
    </row>
    <row r="678" spans="8:18" ht="15.75" customHeight="1">
      <c r="N678" s="219"/>
      <c r="O678" s="403"/>
    </row>
    <row r="679" spans="8:18" ht="15.75" customHeight="1">
      <c r="N679" s="219"/>
      <c r="O679" s="403"/>
    </row>
    <row r="680" spans="8:18" ht="15.75" customHeight="1">
      <c r="N680" s="219"/>
      <c r="O680" s="403"/>
    </row>
    <row r="681" spans="8:18" ht="15.75" customHeight="1">
      <c r="N681" s="219"/>
      <c r="O681" s="403"/>
    </row>
    <row r="682" spans="8:18" ht="15.75" customHeight="1">
      <c r="N682" s="219"/>
      <c r="O682" s="403"/>
    </row>
    <row r="683" spans="8:18" ht="15.75" customHeight="1">
      <c r="N683" s="219"/>
      <c r="O683" s="403"/>
    </row>
    <row r="684" spans="8:18" ht="15.75" customHeight="1">
      <c r="N684" s="219"/>
      <c r="O684" s="403"/>
    </row>
    <row r="685" spans="8:18" ht="15.75" customHeight="1">
      <c r="L685" s="405" t="s">
        <v>601</v>
      </c>
      <c r="M685" s="1"/>
      <c r="N685" s="405" t="s">
        <v>602</v>
      </c>
    </row>
    <row r="686" spans="8:18" ht="15.75" hidden="1" customHeight="1" outlineLevel="1">
      <c r="Q686" s="98">
        <f>AUSM!$K$8</f>
        <v>32132772</v>
      </c>
      <c r="R686" s="98"/>
    </row>
    <row r="687" spans="8:18" ht="15.75" hidden="1" customHeight="1" outlineLevel="1">
      <c r="H687" s="513" t="str">
        <f>AUSM!$B$1</f>
        <v>The University of Texas at Austin Medical School (M)</v>
      </c>
      <c r="L687" s="219">
        <f>AUSM!$L$66</f>
        <v>328766859</v>
      </c>
      <c r="N687" s="219">
        <f>Input!$D22</f>
        <v>328766859</v>
      </c>
      <c r="O687" s="403">
        <f>N687-L687</f>
        <v>0</v>
      </c>
    </row>
    <row r="688" spans="8:18" ht="15.75" hidden="1" customHeight="1" outlineLevel="1">
      <c r="H688" s="514"/>
      <c r="Q688" s="98">
        <f>HSH!$K$8</f>
        <v>203401323</v>
      </c>
      <c r="R688" s="98"/>
    </row>
    <row r="689" spans="8:18" ht="15.75" hidden="1" customHeight="1" outlineLevel="1">
      <c r="H689" s="513" t="str">
        <f>HSH!$B$1</f>
        <v>The University of Texas Health Science Center at Houston</v>
      </c>
      <c r="L689" s="219">
        <f>HSH!$L$66</f>
        <v>2717392888</v>
      </c>
      <c r="N689" s="219">
        <f>Input!$D13</f>
        <v>2717392888</v>
      </c>
      <c r="O689" s="403">
        <f>N689-L689</f>
        <v>0</v>
      </c>
    </row>
    <row r="690" spans="8:18" ht="15.75" hidden="1" customHeight="1" outlineLevel="1">
      <c r="H690" s="514"/>
      <c r="N690" s="219"/>
      <c r="Q690" s="98">
        <f>HSSA!$K$8</f>
        <v>146211127</v>
      </c>
      <c r="R690" s="98"/>
    </row>
    <row r="691" spans="8:18" ht="15.75" hidden="1" customHeight="1" outlineLevel="1">
      <c r="H691" s="513" t="str">
        <f>HSSA!$B$1</f>
        <v>The University of Texas Health Science Center at San Antonio</v>
      </c>
      <c r="L691" s="219">
        <f>HSSA!$L$66</f>
        <v>1825238116</v>
      </c>
      <c r="N691" s="219">
        <f>Input!$D14</f>
        <v>1825238116</v>
      </c>
      <c r="O691" s="403">
        <f>N691-L691</f>
        <v>0</v>
      </c>
    </row>
    <row r="692" spans="8:18" ht="15.75" hidden="1" customHeight="1" outlineLevel="1">
      <c r="H692" s="514"/>
      <c r="N692" s="219"/>
      <c r="Q692" s="98">
        <f>MBG!$K$8</f>
        <v>112649398</v>
      </c>
      <c r="R692" s="98"/>
    </row>
    <row r="693" spans="8:18" ht="15.75" hidden="1" customHeight="1" outlineLevel="1">
      <c r="H693" s="513" t="str">
        <f>MBG!$B$1</f>
        <v>The University of Texas Medical Branch at Galveston</v>
      </c>
      <c r="L693" s="219">
        <f>MBG!$L$66</f>
        <v>1690826123</v>
      </c>
      <c r="N693" s="219">
        <f>Input!$D12</f>
        <v>1690826123</v>
      </c>
      <c r="O693" s="403">
        <f>N693-L693</f>
        <v>0</v>
      </c>
    </row>
    <row r="694" spans="8:18" ht="15.75" hidden="1" customHeight="1" outlineLevel="1">
      <c r="H694" s="514"/>
      <c r="N694" s="219"/>
      <c r="Q694" s="98">
        <f>MDA!$K$8</f>
        <v>834638806</v>
      </c>
      <c r="R694" s="98"/>
    </row>
    <row r="695" spans="8:18" ht="15.75" hidden="1" customHeight="1" outlineLevel="1">
      <c r="H695" s="513" t="str">
        <f>MDA!$B$1</f>
        <v>The University of Texas M.D. Anderson Cancer Center</v>
      </c>
      <c r="L695" s="219">
        <f>MDA!$L$66</f>
        <v>4943903319</v>
      </c>
      <c r="N695" s="219">
        <f>Input!$D15</f>
        <v>4943903319</v>
      </c>
      <c r="O695" s="403">
        <f>N695-L695</f>
        <v>0</v>
      </c>
    </row>
    <row r="696" spans="8:18" ht="15.75" hidden="1" customHeight="1" outlineLevel="1">
      <c r="H696" s="514"/>
      <c r="N696" s="219"/>
      <c r="Q696" s="98">
        <f>RGVM!$K$8</f>
        <v>17373387</v>
      </c>
      <c r="R696" s="98"/>
    </row>
    <row r="697" spans="8:18" ht="15.75" hidden="1" customHeight="1" outlineLevel="1">
      <c r="H697" s="513" t="str">
        <f>RGVM!$B$1</f>
        <v>The University of Texas Rio Grande Valley Medical School (M)</v>
      </c>
      <c r="L697" s="219">
        <f>RGVM!$L$66</f>
        <v>231534813</v>
      </c>
      <c r="N697" s="219">
        <f>Input!$D21</f>
        <v>231534813</v>
      </c>
      <c r="O697" s="403">
        <f>N697-L697</f>
        <v>0</v>
      </c>
    </row>
    <row r="698" spans="8:18" ht="15.75" hidden="1" customHeight="1" outlineLevel="1">
      <c r="H698" s="514"/>
      <c r="N698" s="219"/>
      <c r="Q698" s="98">
        <f>SWM!$K$8</f>
        <v>397379610</v>
      </c>
      <c r="R698" s="98"/>
    </row>
    <row r="699" spans="8:18" ht="15.75" hidden="1" customHeight="1" outlineLevel="1">
      <c r="H699" s="513" t="str">
        <f>SWM!$B$1</f>
        <v>The University of Texas Southwestern Medical Center</v>
      </c>
      <c r="L699" s="219">
        <f>SWM!$L$66</f>
        <v>3729293361</v>
      </c>
      <c r="N699" s="219">
        <f>Input!$D$11</f>
        <v>3729293361</v>
      </c>
      <c r="O699" s="403">
        <f>N699-L699</f>
        <v>0</v>
      </c>
    </row>
    <row r="700" spans="8:18" ht="15.75" hidden="1" customHeight="1" outlineLevel="1">
      <c r="H700" s="514"/>
      <c r="N700" s="219"/>
      <c r="Q700" s="98">
        <f>TAMHSC!$K$8</f>
        <v>208333974</v>
      </c>
      <c r="R700" s="98"/>
    </row>
    <row r="701" spans="8:18" ht="15.75" hidden="1" customHeight="1" outlineLevel="1">
      <c r="H701" s="513" t="str">
        <f>TAMHSC!$B$1</f>
        <v>Texas A&amp;M University System Health Science Center</v>
      </c>
      <c r="L701" s="219">
        <f>TAMHSC!$L$66</f>
        <v>1716804186</v>
      </c>
      <c r="N701" s="219">
        <f>Input!$D17</f>
        <v>1716804186</v>
      </c>
      <c r="O701" s="403">
        <f>N701-L701</f>
        <v>0</v>
      </c>
    </row>
    <row r="702" spans="8:18" ht="15.75" hidden="1" customHeight="1" outlineLevel="1">
      <c r="H702" s="514"/>
      <c r="N702" s="219"/>
      <c r="Q702" s="98">
        <f>THC!$K$8</f>
        <v>18423287</v>
      </c>
      <c r="R702" s="98"/>
    </row>
    <row r="703" spans="8:18" ht="15.75" hidden="1" customHeight="1" outlineLevel="1">
      <c r="H703" s="513" t="str">
        <f>THC!$B$1</f>
        <v>The University of Texas Health Science Center at Tyler</v>
      </c>
      <c r="L703" s="219">
        <f>THC!$L$66</f>
        <v>271817143</v>
      </c>
      <c r="N703" s="219">
        <f>Input!$D16</f>
        <v>271817143</v>
      </c>
      <c r="O703" s="403">
        <f>N703-L703</f>
        <v>0</v>
      </c>
    </row>
    <row r="704" spans="8:18" ht="15.75" hidden="1" customHeight="1" outlineLevel="1">
      <c r="H704" s="514"/>
      <c r="N704" s="219"/>
      <c r="Q704" s="98">
        <f>TTUHSC!$K$8</f>
        <v>37886011</v>
      </c>
      <c r="R704" s="98"/>
    </row>
    <row r="705" spans="8:18" ht="15.75" hidden="1" customHeight="1" outlineLevel="1">
      <c r="H705" s="513" t="str">
        <f>TTUHSC!$B$1</f>
        <v>Texas Tech University Health Sciences Center</v>
      </c>
      <c r="L705" s="219">
        <f>TTUHSC!$L$66</f>
        <v>938435564</v>
      </c>
      <c r="N705" s="219">
        <f>Input!$D19</f>
        <v>938435564</v>
      </c>
      <c r="O705" s="403">
        <f>N705-L705</f>
        <v>0</v>
      </c>
    </row>
    <row r="706" spans="8:18" ht="15.75" hidden="1" customHeight="1" outlineLevel="1">
      <c r="H706" s="514"/>
      <c r="N706" s="219"/>
      <c r="Q706" s="98">
        <f>TTUHSCEP!$K$8</f>
        <v>9418560</v>
      </c>
      <c r="R706" s="98"/>
    </row>
    <row r="707" spans="8:18" ht="15.75" hidden="1" customHeight="1" outlineLevel="1">
      <c r="H707" s="513" t="str">
        <f>TTUHSCEP!$B$1</f>
        <v>Texas Tech University Health Sciences Center at El Paso</v>
      </c>
      <c r="L707" s="219">
        <f>TTUHSCEP!$L$66</f>
        <v>366971964</v>
      </c>
      <c r="N707" s="219">
        <f>Input!$D20</f>
        <v>366971964</v>
      </c>
      <c r="O707" s="403">
        <f>N707-L707</f>
        <v>0</v>
      </c>
    </row>
    <row r="708" spans="8:18" ht="15.75" hidden="1" customHeight="1" outlineLevel="1">
      <c r="H708" s="514"/>
      <c r="N708" s="219"/>
      <c r="Q708" s="98">
        <f>UNTHSC1!$K$8</f>
        <v>34125246</v>
      </c>
      <c r="R708" s="98"/>
    </row>
    <row r="709" spans="8:18" ht="15.75" hidden="1" customHeight="1" outlineLevel="1">
      <c r="H709" s="513" t="str">
        <f>UNTHSC1!$B$1</f>
        <v>University of North Texas Health Science Center at Fort Worth (Less PM)</v>
      </c>
      <c r="L709" s="219">
        <f>UNTHSC1!$L$66</f>
        <v>490773491</v>
      </c>
      <c r="N709" s="219">
        <f>Input!$D18</f>
        <v>490773491</v>
      </c>
      <c r="O709" s="403">
        <f>N709-L709</f>
        <v>0</v>
      </c>
    </row>
    <row r="710" spans="8:18" ht="15.75" hidden="1" customHeight="1" outlineLevel="1">
      <c r="H710" s="514"/>
      <c r="N710" s="219"/>
      <c r="Q710" s="98">
        <f>UNTHSC1!$K$8</f>
        <v>34125246</v>
      </c>
      <c r="R710" s="98"/>
    </row>
    <row r="711" spans="8:18" ht="15.75" hidden="1" customHeight="1" outlineLevel="1">
      <c r="H711" s="513" t="str">
        <f>UHM!$B$1</f>
        <v>University of Houston Medical School (M)</v>
      </c>
      <c r="L711" s="219">
        <f>UHM!$L$66</f>
        <v>10620274</v>
      </c>
      <c r="N711" s="219">
        <f>Input!$D23</f>
        <v>10620274</v>
      </c>
      <c r="O711" s="403">
        <f>N711-L711</f>
        <v>0</v>
      </c>
    </row>
    <row r="712" spans="8:18" ht="15.75" customHeight="1" collapsed="1">
      <c r="L712" s="219">
        <f>SUM(L686:L711)</f>
        <v>19262378101</v>
      </c>
      <c r="N712" s="219">
        <f>SUM(N686:N711)</f>
        <v>19262378101</v>
      </c>
      <c r="O712" s="403">
        <f>N712-L712</f>
        <v>0</v>
      </c>
      <c r="Q712" s="98">
        <f>SUM(Q686:Q711)</f>
        <v>2086098747</v>
      </c>
      <c r="R712" s="98"/>
    </row>
    <row r="714" spans="8:18" ht="15.75" customHeight="1">
      <c r="L714" s="183">
        <f>L712-L660</f>
        <v>0</v>
      </c>
    </row>
  </sheetData>
  <dataConsolidate link="1">
    <dataRefs count="24">
      <dataRef ref="F8:P56" sheet="AUSM"/>
      <dataRef ref="L66" sheet="AUSM"/>
      <dataRef ref="F8:P56" sheet="HSH"/>
      <dataRef ref="L66" sheet="HSH"/>
      <dataRef ref="F8:P56" sheet="HSSA"/>
      <dataRef ref="L66" sheet="HSSA"/>
      <dataRef ref="F8:P56" sheet="MBG"/>
      <dataRef ref="L66" sheet="MBG"/>
      <dataRef ref="F8:P56" sheet="MDA"/>
      <dataRef ref="L66" sheet="MDA"/>
      <dataRef ref="F8:P56" sheet="RGVM"/>
      <dataRef ref="L66" sheet="RGVM"/>
      <dataRef ref="F8:P56" sheet="SWM"/>
      <dataRef ref="L66" sheet="SWM"/>
      <dataRef ref="F8:P56" sheet="TAMHSC"/>
      <dataRef ref="L66" sheet="TAMHSC"/>
      <dataRef ref="F8:P56" sheet="THC"/>
      <dataRef ref="L66" sheet="THC"/>
      <dataRef ref="F8:P56" sheet="TTUHSC"/>
      <dataRef ref="L66" sheet="TTUHSC"/>
      <dataRef ref="F8:P56" sheet="TTUHSCEP"/>
      <dataRef ref="L66" sheet="TTUHSCEP"/>
      <dataRef ref="F8:P56" sheet="UNTHSC1"/>
      <dataRef ref="L66" sheet="UNTHSC1"/>
    </dataRefs>
  </dataConsolidate>
  <mergeCells count="3">
    <mergeCell ref="B6:L6"/>
    <mergeCell ref="H49:J49"/>
    <mergeCell ref="F163:J163"/>
  </mergeCells>
  <conditionalFormatting sqref="O248:O259 O261:O273 O275">
    <cfRule type="expression" dxfId="55" priority="4">
      <formula>$O$262&lt;&gt;0</formula>
    </cfRule>
  </conditionalFormatting>
  <conditionalFormatting sqref="H49:J49">
    <cfRule type="expression" dxfId="54" priority="3">
      <formula>$O$49&lt;&gt;0</formula>
    </cfRule>
  </conditionalFormatting>
  <conditionalFormatting sqref="F163:J163">
    <cfRule type="expression" dxfId="53" priority="5">
      <formula>OR($S$134&lt;&gt;0,$S$472&lt;&gt;0,$S$641&lt;&gt;0)</formula>
    </cfRule>
  </conditionalFormatting>
  <conditionalFormatting sqref="O260">
    <cfRule type="expression" dxfId="52" priority="2">
      <formula>$O$262&lt;&gt;0</formula>
    </cfRule>
  </conditionalFormatting>
  <conditionalFormatting sqref="O274">
    <cfRule type="expression" dxfId="51" priority="1">
      <formula>$O$262&lt;&gt;0</formula>
    </cfRule>
  </conditionalFormatting>
  <hyperlinks>
    <hyperlink ref="N1" location="Index!A1" display="Return to Index" xr:uid="{00000000-0004-0000-0800-000000000000}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22</vt:i4>
      </vt:variant>
    </vt:vector>
  </HeadingPairs>
  <TitlesOfParts>
    <vt:vector size="52" baseType="lpstr">
      <vt:lpstr>Index</vt:lpstr>
      <vt:lpstr>Almanac</vt:lpstr>
      <vt:lpstr>HRI Space Model</vt:lpstr>
      <vt:lpstr>HRI_IE_Research</vt:lpstr>
      <vt:lpstr>HRI_Research NA</vt:lpstr>
      <vt:lpstr>Accountability</vt:lpstr>
      <vt:lpstr>Healthcare</vt:lpstr>
      <vt:lpstr>List</vt:lpstr>
      <vt:lpstr>Summary</vt:lpstr>
      <vt:lpstr>SWM</vt:lpstr>
      <vt:lpstr>MBG</vt:lpstr>
      <vt:lpstr>HSH</vt:lpstr>
      <vt:lpstr>HSSA</vt:lpstr>
      <vt:lpstr>MDA</vt:lpstr>
      <vt:lpstr>THC</vt:lpstr>
      <vt:lpstr>TAMHSC</vt:lpstr>
      <vt:lpstr>UNTHSC1</vt:lpstr>
      <vt:lpstr>TTUHSC</vt:lpstr>
      <vt:lpstr>TTUHSCEP</vt:lpstr>
      <vt:lpstr>AUSM</vt:lpstr>
      <vt:lpstr>RGVM</vt:lpstr>
      <vt:lpstr>UHM</vt:lpstr>
      <vt:lpstr>Input</vt:lpstr>
      <vt:lpstr>Names</vt:lpstr>
      <vt:lpstr>FTSE</vt:lpstr>
      <vt:lpstr>Balancing</vt:lpstr>
      <vt:lpstr>BCM</vt:lpstr>
      <vt:lpstr>SHMNF</vt:lpstr>
      <vt:lpstr>UNTHSCPM</vt:lpstr>
      <vt:lpstr>Summary (2)</vt:lpstr>
      <vt:lpstr>AMTLU</vt:lpstr>
      <vt:lpstr>AUSM!Print_Area</vt:lpstr>
      <vt:lpstr>BCM!Print_Area</vt:lpstr>
      <vt:lpstr>HRI_IE_Research!Print_Area</vt:lpstr>
      <vt:lpstr>'HRI_Research NA'!Print_Area</vt:lpstr>
      <vt:lpstr>HSH!Print_Area</vt:lpstr>
      <vt:lpstr>HSSA!Print_Area</vt:lpstr>
      <vt:lpstr>MBG!Print_Area</vt:lpstr>
      <vt:lpstr>MDA!Print_Area</vt:lpstr>
      <vt:lpstr>Names!Print_Area</vt:lpstr>
      <vt:lpstr>RGVM!Print_Area</vt:lpstr>
      <vt:lpstr>SHMNF!Print_Area</vt:lpstr>
      <vt:lpstr>Summary!Print_Area</vt:lpstr>
      <vt:lpstr>'Summary (2)'!Print_Area</vt:lpstr>
      <vt:lpstr>SWM!Print_Area</vt:lpstr>
      <vt:lpstr>TAMHSC!Print_Area</vt:lpstr>
      <vt:lpstr>THC!Print_Area</vt:lpstr>
      <vt:lpstr>TTUHSC!Print_Area</vt:lpstr>
      <vt:lpstr>TTUHSCEP!Print_Area</vt:lpstr>
      <vt:lpstr>UHM!Print_Area</vt:lpstr>
      <vt:lpstr>UNTHSC1!Print_Area</vt:lpstr>
      <vt:lpstr>UNTHSCPM!Print_Area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Sources and Uses Research Detail Health-Related - FY 2020</dc:title>
  <dc:subject>Research Expenditures</dc:subject>
  <dc:creator>Strategic Planning and Funding</dc:creator>
  <cp:keywords>Sources and Uses, Research Expenditures, Health-Related Institutions</cp:keywords>
  <cp:lastModifiedBy>kingcd</cp:lastModifiedBy>
  <cp:lastPrinted>2019-03-22T13:43:36Z</cp:lastPrinted>
  <dcterms:created xsi:type="dcterms:W3CDTF">2011-01-28T15:10:48Z</dcterms:created>
  <dcterms:modified xsi:type="dcterms:W3CDTF">2021-03-12T17:32:37Z</dcterms:modified>
</cp:coreProperties>
</file>